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JC FINANCIJE/NATALI/ZSE-3.KVARTAL 2023/"/>
    </mc:Choice>
  </mc:AlternateContent>
  <xr:revisionPtr revIDLastSave="4" documentId="13_ncr:1_{2BD96E1A-5157-48E7-A521-0CE52CFE7585}" xr6:coauthVersionLast="47" xr6:coauthVersionMax="47" xr10:uidLastSave="{59B1F5DF-E40F-482C-8F1D-D1B3DD9379A0}"/>
  <bookViews>
    <workbookView xWindow="-120" yWindow="-120" windowWidth="29040" windowHeight="158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8" l="1"/>
  <c r="I25" i="20" l="1"/>
  <c r="I36" i="20"/>
  <c r="I89" i="26" l="1"/>
  <c r="H89" i="26"/>
  <c r="K86" i="26"/>
  <c r="I86" i="26"/>
  <c r="H86" i="26"/>
  <c r="H131" i="18" l="1"/>
  <c r="U36" i="22" l="1"/>
  <c r="H127" i="18" l="1"/>
  <c r="H19" i="18"/>
  <c r="H18" i="18"/>
  <c r="W8" i="22" l="1"/>
  <c r="W9" i="22"/>
  <c r="W7" i="22"/>
  <c r="S61" i="22" l="1"/>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6" i="26" s="1"/>
  <c r="J89" i="26" s="1"/>
  <c r="J63" i="26"/>
  <c r="H63" i="26"/>
  <c r="K62" i="26"/>
  <c r="K66" i="26" s="1"/>
  <c r="H62" i="26"/>
  <c r="H68" i="26" s="1"/>
  <c r="H64" i="26"/>
  <c r="I51" i="21"/>
  <c r="I53" i="21" s="1"/>
  <c r="H51" i="21"/>
  <c r="H53" i="21" s="1"/>
  <c r="H85" i="26" l="1"/>
  <c r="I67" i="26"/>
  <c r="I68" i="26"/>
  <c r="J66" i="26"/>
  <c r="J68" i="26"/>
  <c r="K67" i="26"/>
  <c r="K68" i="26"/>
  <c r="H66" i="26"/>
  <c r="H67" i="26"/>
  <c r="I85" i="18"/>
  <c r="H85" i="18"/>
  <c r="K89" i="26" l="1"/>
  <c r="K85" i="26"/>
  <c r="J85" i="26"/>
  <c r="I85"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00" i="26"/>
  <c r="I99" i="26" s="1"/>
  <c r="I98" i="26" s="1"/>
  <c r="I97" i="26" s="1"/>
  <c r="I96" i="26" s="1"/>
  <c r="I95" i="26" s="1"/>
  <c r="I94" i="26" s="1"/>
  <c r="I93" i="26" s="1"/>
  <c r="I92" i="26" s="1"/>
  <c r="I91" i="26" s="1"/>
  <c r="J100" i="26"/>
  <c r="J99" i="26" s="1"/>
  <c r="J98" i="26" s="1"/>
  <c r="J97" i="26" s="1"/>
  <c r="J96" i="26" s="1"/>
  <c r="J95" i="26" s="1"/>
  <c r="J94" i="26" s="1"/>
  <c r="J93" i="26" s="1"/>
  <c r="J92" i="26" s="1"/>
  <c r="J91" i="26" s="1"/>
  <c r="H100" i="26"/>
  <c r="H99" i="26" s="1"/>
  <c r="H98" i="26" s="1"/>
  <c r="H97" i="26" s="1"/>
  <c r="H96" i="26" s="1"/>
  <c r="H95" i="26" s="1"/>
  <c r="H94" i="26" s="1"/>
  <c r="H93" i="26" s="1"/>
  <c r="H92" i="26" s="1"/>
  <c r="H91" i="26" s="1"/>
  <c r="K100" i="26"/>
  <c r="K99" i="26" s="1"/>
  <c r="K98" i="26" s="1"/>
  <c r="K97" i="26" s="1"/>
  <c r="K96" i="26" s="1"/>
  <c r="K95" i="26" s="1"/>
  <c r="K94" i="26" s="1"/>
  <c r="K93" i="26" s="1"/>
  <c r="K92" i="26" s="1"/>
  <c r="K91" i="26" s="1"/>
  <c r="I90" i="26" l="1"/>
  <c r="I108" i="26"/>
  <c r="I109" i="26" s="1"/>
  <c r="I112" i="26" s="1"/>
  <c r="I111" i="26" s="1"/>
  <c r="H90" i="26"/>
  <c r="H108" i="26"/>
  <c r="H109" i="26" s="1"/>
  <c r="H112" i="26" s="1"/>
  <c r="H111" i="26" s="1"/>
  <c r="J108" i="26"/>
  <c r="J109" i="26" s="1"/>
  <c r="J112" i="26" s="1"/>
  <c r="J111" i="26" s="1"/>
  <c r="J90" i="26"/>
  <c r="K90" i="26"/>
  <c r="K108" i="26"/>
  <c r="K109" i="26" s="1"/>
  <c r="K112" i="26" s="1"/>
  <c r="K111" i="26" s="1"/>
</calcChain>
</file>

<file path=xl/sharedStrings.xml><?xml version="1.0" encoding="utf-8"?>
<sst xmlns="http://schemas.openxmlformats.org/spreadsheetml/2006/main" count="538" uniqueCount="474">
  <si>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</si>
  <si>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</si>
  <si>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</si>
  <si>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</si>
  <si>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</si>
  <si>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</si>
  <si>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</si>
  <si>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</si>
  <si>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</si>
  <si>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</si>
  <si>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</si>
  <si>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</si>
  <si>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</si>
  <si>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</si>
  <si>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</si>
  <si>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</si>
  <si>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</si>
  <si>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</si>
  <si>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</si>
  <si>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</si>
  <si>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</si>
  <si>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</si>
  <si>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</si>
  <si>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</si>
  <si>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</si>
  <si>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</si>
  <si>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</si>
  <si>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</si>
  <si>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</si>
  <si>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</si>
  <si>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</si>
  <si>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</si>
  <si>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</si>
  <si>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</si>
  <si>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</si>
  <si>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</si>
  <si>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</si>
  <si>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</si>
  <si>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</si>
  <si>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</si>
  <si>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</si>
  <si>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</si>
  <si>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</si>
  <si>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</si>
  <si>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</si>
  <si>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</si>
  <si>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</si>
  <si>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</si>
  <si>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</si>
  <si>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</si>
  <si>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</si>
  <si>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</si>
  <si>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</si>
  <si>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</si>
  <si>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</si>
  <si>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</si>
  <si>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</si>
  <si>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</si>
  <si>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</si>
  <si>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</si>
  <si>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</si>
  <si>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</si>
  <si>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</si>
  <si>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</si>
  <si>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</si>
  <si>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</si>
  <si>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</si>
  <si>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</si>
  <si>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</si>
  <si>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</si>
  <si>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</si>
  <si>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</si>
  <si>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</si>
  <si>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</si>
  <si>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</si>
  <si>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</si>
  <si>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</si>
  <si>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</si>
  <si>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</si>
  <si>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</si>
  <si>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</si>
  <si>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</si>
  <si>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</si>
  <si>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</si>
  <si>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</si>
  <si>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</si>
  <si>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</si>
  <si>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</si>
  <si>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</si>
  <si>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</si>
  <si>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</si>
  <si>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</si>
  <si>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</si>
  <si>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</si>
  <si>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</si>
  <si>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</si>
  <si>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</si>
  <si>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</si>
  <si>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</si>
  <si>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</si>
  <si>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</si>
  <si>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</si>
  <si>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</si>
  <si>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</si>
  <si>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</si>
  <si>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</si>
  <si>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</si>
  <si>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</si>
  <si>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</si>
  <si>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</si>
  <si>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</si>
  <si>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</si>
  <si>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</si>
  <si>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</si>
  <si>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</si>
  <si>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</si>
  <si>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</si>
  <si>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</si>
  <si>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</si>
  <si>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</si>
  <si>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</si>
  <si>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</si>
  <si>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</si>
  <si>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</si>
  <si>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</si>
  <si>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</si>
  <si>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</si>
  <si>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</si>
  <si>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</si>
  <si>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</si>
  <si>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</si>
  <si>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</si>
  <si>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</si>
  <si>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</si>
  <si>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</si>
  <si>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</si>
  <si>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</si>
  <si>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</si>
  <si>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</si>
  <si>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</si>
  <si>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</si>
  <si>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</si>
  <si>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</si>
  <si>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</si>
  <si>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</si>
  <si>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</si>
  <si>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</si>
  <si>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</si>
  <si>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</si>
  <si>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</si>
  <si>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</si>
  <si>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</si>
  <si>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</si>
  <si>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</si>
  <si>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</si>
  <si>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</si>
  <si>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</si>
  <si>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</si>
  <si>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</si>
  <si>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</si>
  <si>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</si>
  <si>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</si>
  <si>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</si>
  <si>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</si>
  <si>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</si>
  <si>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</si>
  <si>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</si>
  <si>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</si>
  <si>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</si>
  <si>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</si>
  <si>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</si>
  <si>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</si>
  <si>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</si>
  <si>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</si>
  <si>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</si>
  <si>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</si>
  <si>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</si>
  <si>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</si>
  <si>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</si>
  <si>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</si>
  <si>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</si>
  <si>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</si>
  <si>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</si>
  <si>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</si>
  <si>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</si>
  <si>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</si>
  <si>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</si>
  <si>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</si>
  <si>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</si>
  <si>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</si>
  <si>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</si>
  <si>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</si>
  <si>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</si>
  <si>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</si>
  <si>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</si>
  <si>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</si>
  <si>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</si>
  <si>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</si>
  <si>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</si>
  <si>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</si>
  <si>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</si>
  <si>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</si>
  <si>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</si>
  <si>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</si>
  <si>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</si>
  <si>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</si>
  <si>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</si>
  <si>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</si>
  <si>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</si>
  <si>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</si>
  <si>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</si>
  <si>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</si>
  <si>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</si>
  <si>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</si>
  <si>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</si>
  <si>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</si>
  <si>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</si>
  <si>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</si>
  <si>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</si>
  <si>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</si>
  <si>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</si>
  <si>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</si>
  <si>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</si>
  <si>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</si>
  <si>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</si>
  <si>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</si>
  <si>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</si>
  <si>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</si>
  <si>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</si>
  <si>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</si>
  <si>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</si>
  <si>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</si>
  <si>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</si>
  <si>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</si>
  <si>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</si>
  <si>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</si>
  <si>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</si>
  <si>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</si>
  <si>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</si>
  <si>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</si>
  <si>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</si>
  <si>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</si>
  <si>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</si>
  <si>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</si>
  <si>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</si>
  <si>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</si>
  <si>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</si>
  <si>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</si>
  <si>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</si>
  <si>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</si>
  <si>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</si>
  <si>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</si>
  <si>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</si>
  <si>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</si>
  <si>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</si>
  <si>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</si>
  <si>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</si>
  <si>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</si>
  <si>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</si>
  <si>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</si>
  <si>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</si>
  <si>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</si>
  <si>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</si>
  <si>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</si>
  <si>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</si>
  <si>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</si>
  <si>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</si>
  <si>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</si>
  <si>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</si>
  <si>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</si>
  <si>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</si>
  <si>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</si>
  <si>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</si>
  <si>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</si>
  <si>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</si>
  <si>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</si>
  <si>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</si>
  <si>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</si>
  <si>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</si>
  <si>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</si>
  <si>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</si>
  <si>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</si>
  <si>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</si>
  <si>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</si>
  <si>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</si>
  <si>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</si>
  <si>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</si>
  <si>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</si>
  <si>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</si>
  <si>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</si>
  <si>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</si>
  <si>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</si>
  <si>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</si>
  <si>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</si>
  <si>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</si>
  <si>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</si>
  <si>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</si>
  <si>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</si>
  <si>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</si>
  <si>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</si>
  <si>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</si>
  <si>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</si>
  <si>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</si>
  <si>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</si>
  <si>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</si>
  <si>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</si>
  <si>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</si>
  <si>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</si>
  <si>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</si>
  <si>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</si>
  <si>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</si>
  <si>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</si>
  <si>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</si>
  <si>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</si>
  <si>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</si>
  <si>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</si>
  <si>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</si>
  <si>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</si>
  <si>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</si>
  <si>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</si>
  <si>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</si>
  <si>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</si>
  <si>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</si>
  <si>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</si>
  <si>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</si>
  <si>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</si>
  <si>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</si>
  <si>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</si>
  <si>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</si>
  <si>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</si>
  <si>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</si>
  <si>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</si>
  <si>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</si>
  <si>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</si>
  <si>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</si>
  <si>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</si>
  <si>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</si>
  <si>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</si>
  <si>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</si>
  <si>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</si>
  <si>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</si>
  <si>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</si>
  <si>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</si>
  <si>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</si>
  <si>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</si>
  <si>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</si>
  <si>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</si>
  <si>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</si>
  <si>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</si>
  <si>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</si>
  <si>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</si>
  <si>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</si>
  <si>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</si>
  <si>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</si>
  <si>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</si>
  <si>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</si>
  <si>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</si>
  <si>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</si>
  <si>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</si>
  <si>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</si>
  <si>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</si>
  <si>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</si>
  <si>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</si>
  <si>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</si>
  <si>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</si>
  <si>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</si>
  <si>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</si>
  <si>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</si>
  <si>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</si>
  <si>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</si>
  <si>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</si>
  <si>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</si>
  <si>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</si>
  <si>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</si>
  <si>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</si>
  <si>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</si>
  <si>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</si>
  <si>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</si>
  <si>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</si>
  <si>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</si>
  <si>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</si>
  <si>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</si>
  <si>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</si>
  <si>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</si>
  <si>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</si>
  <si>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</si>
  <si>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</si>
  <si>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</si>
  <si>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</si>
  <si>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</si>
  <si>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</si>
  <si>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</si>
  <si>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</si>
  <si>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</si>
  <si>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</si>
  <si>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</si>
  <si>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</si>
  <si>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</si>
  <si>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</si>
  <si>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</si>
  <si>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</si>
  <si>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</si>
  <si>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</si>
  <si>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</si>
  <si>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</si>
  <si>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</si>
  <si>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</si>
  <si>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</si>
  <si>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</si>
  <si>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</si>
  <si>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</si>
  <si>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</si>
  <si>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</si>
  <si>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</si>
  <si>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</si>
  <si>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</si>
  <si>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</si>
  <si>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</si>
  <si>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</si>
  <si>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</si>
  <si>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</si>
  <si>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</si>
  <si>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</si>
  <si>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</si>
  <si>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</si>
  <si>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</si>
  <si>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</si>
  <si>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</si>
  <si>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</si>
  <si>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</si>
  <si>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</si>
  <si>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</si>
  <si>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</si>
  <si>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</si>
  <si>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</si>
  <si>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</si>
  <si>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</si>
  <si>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</si>
  <si>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</si>
  <si>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</si>
  <si>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</si>
  <si>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</si>
  <si>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</si>
  <si>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</si>
  <si>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</si>
  <si>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</si>
  <si>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</si>
  <si>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</si>
  <si>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</si>
  <si>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</si>
  <si>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040000817</t>
  </si>
  <si>
    <t>56994999963</t>
  </si>
  <si>
    <t>1285</t>
  </si>
  <si>
    <t>HR</t>
  </si>
  <si>
    <t>74780030Q33IX8LEE969</t>
  </si>
  <si>
    <t>JADRAN d.d.</t>
  </si>
  <si>
    <t>CRIKVENICA</t>
  </si>
  <si>
    <t>BANA JELAČIĆA 16</t>
  </si>
  <si>
    <t>uprava@jadran-crikvenica.hr</t>
  </si>
  <si>
    <t>www.jadran-crikvenica.hr</t>
  </si>
  <si>
    <t xml:space="preserve">STOLIST D.O.O. </t>
  </si>
  <si>
    <t>CRIKVENICA, FRANKOPANSKA 22</t>
  </si>
  <si>
    <t>ADRIA COAST TURIZAM D.O.O.</t>
  </si>
  <si>
    <t>NE</t>
  </si>
  <si>
    <t>NATALI  IVANČIĆ  MAJETIĆ</t>
  </si>
  <si>
    <t>051800482</t>
  </si>
  <si>
    <t>financije@jadran-crikvenica.hr</t>
  </si>
  <si>
    <t>Obveznik:________JADRAN d.d.-KONSOLIDIRANO____________</t>
  </si>
  <si>
    <t>Obveznik: ____________JADRAN d.d.-KONSOLIDIRANO___________</t>
  </si>
  <si>
    <t>Obveznik: ___________________JADRAN d.d.-KONSOLIDIRANO________</t>
  </si>
  <si>
    <t>CRIKVENICA, BANA JELAČIĆA 16</t>
  </si>
  <si>
    <t>stanje na dan 30.09.2023</t>
  </si>
  <si>
    <t>u razdoblju 01.01.2023. do 30.09.2023.</t>
  </si>
  <si>
    <r>
      <t>BILJEŠKE UZ FINANCIJSKE IZVJEŠTAJE - TFI
(koji se sastavljaju za tromjesečna razdoblja)
Naziv izdavatelja:   _____</t>
    </r>
    <r>
      <rPr>
        <u/>
        <sz val="10"/>
        <rFont val="Arial"/>
        <family val="2"/>
      </rPr>
      <t>JADRAN d.d.-KONSOLIDIRANO___</t>
    </r>
    <r>
      <rPr>
        <sz val="10"/>
        <rFont val="Arial"/>
        <family val="2"/>
        <charset val="238"/>
      </rPr>
      <t>_________
OIB:   _________</t>
    </r>
    <r>
      <rPr>
        <u/>
        <sz val="10"/>
        <rFont val="Arial"/>
        <family val="2"/>
      </rPr>
      <t>_56994999963___</t>
    </r>
    <r>
      <rPr>
        <sz val="10"/>
        <rFont val="Arial"/>
        <family val="2"/>
        <charset val="238"/>
      </rPr>
      <t>_______________________________
Izvještajno razdoblje: ____</t>
    </r>
    <r>
      <rPr>
        <u/>
        <sz val="10"/>
        <rFont val="Arial"/>
        <family val="2"/>
      </rPr>
      <t>__01.01.2023.-30.09.2023.____</t>
    </r>
    <r>
      <rPr>
        <sz val="10"/>
        <rFont val="Arial"/>
        <family val="2"/>
        <charset val="238"/>
      </rPr>
      <t xml:space="preserve">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</si>
</sst>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workbookViewId="0">
      <selection activeCell="C30" sqref="C30"/>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44927</v>
      </c>
      <c r="F4" s="177"/>
      <c r="G4" s="86" t="s">
        <v>0</v>
      </c>
      <c r="H4" s="176">
        <v>45199</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3</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453</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450</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451</v>
      </c>
      <c r="D15" s="160"/>
      <c r="E15" s="164"/>
      <c r="F15" s="155"/>
      <c r="G15" s="101" t="s">
        <v>334</v>
      </c>
      <c r="H15" s="142" t="s">
        <v>454</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452</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51260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525</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338</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t="s">
        <v>460</v>
      </c>
      <c r="B37" s="149"/>
      <c r="C37" s="149"/>
      <c r="D37" s="149"/>
      <c r="E37" s="148" t="s">
        <v>461</v>
      </c>
      <c r="F37" s="149"/>
      <c r="G37" s="149"/>
      <c r="H37" s="149"/>
      <c r="I37" s="150"/>
      <c r="J37" s="76">
        <v>2741865</v>
      </c>
    </row>
    <row r="38" spans="1:10" x14ac:dyDescent="0.25">
      <c r="A38" s="98"/>
      <c r="B38" s="77"/>
      <c r="C38" s="105"/>
      <c r="D38" s="151"/>
      <c r="E38" s="151"/>
      <c r="F38" s="151"/>
      <c r="G38" s="151"/>
      <c r="H38" s="151"/>
      <c r="I38" s="151"/>
      <c r="J38" s="100"/>
    </row>
    <row r="39" spans="1:10" x14ac:dyDescent="0.25">
      <c r="A39" s="148" t="s">
        <v>462</v>
      </c>
      <c r="B39" s="149"/>
      <c r="C39" s="149"/>
      <c r="D39" s="150"/>
      <c r="E39" s="148" t="s">
        <v>470</v>
      </c>
      <c r="F39" s="149"/>
      <c r="G39" s="149"/>
      <c r="H39" s="149"/>
      <c r="I39" s="150"/>
      <c r="J39" s="44">
        <v>4628233</v>
      </c>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463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464</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465</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466</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110" zoomScaleNormal="100" zoomScaleSheetLayoutView="110" workbookViewId="0">
      <selection activeCell="I132" sqref="I13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471</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467</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125641678</v>
      </c>
      <c r="I9" s="120">
        <f>I10+I17+I27+I38+I43</f>
        <v>144602972</v>
      </c>
    </row>
    <row r="10" spans="1:9" ht="12.75" customHeight="1" x14ac:dyDescent="0.2">
      <c r="A10" s="186" t="s">
        <v>5</v>
      </c>
      <c r="B10" s="186"/>
      <c r="C10" s="186"/>
      <c r="D10" s="186"/>
      <c r="E10" s="186"/>
      <c r="F10" s="186"/>
      <c r="G10" s="12">
        <v>3</v>
      </c>
      <c r="H10" s="120">
        <f>H11+H12+H13+H14+H15+H16</f>
        <v>39847170</v>
      </c>
      <c r="I10" s="120">
        <f>I11+I12+I13+I14+I15+I16</f>
        <v>11309900</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268707</v>
      </c>
      <c r="I12" s="18">
        <v>239353</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39578463</v>
      </c>
      <c r="I16" s="18">
        <v>11070547</v>
      </c>
    </row>
    <row r="17" spans="1:9" ht="12.75" customHeight="1" x14ac:dyDescent="0.2">
      <c r="A17" s="186" t="s">
        <v>12</v>
      </c>
      <c r="B17" s="186"/>
      <c r="C17" s="186"/>
      <c r="D17" s="186"/>
      <c r="E17" s="186"/>
      <c r="F17" s="186"/>
      <c r="G17" s="12">
        <v>10</v>
      </c>
      <c r="H17" s="120">
        <f>H18+H19+H20+H21+H22+H23+H24+H25+H26</f>
        <v>83285319</v>
      </c>
      <c r="I17" s="120">
        <f>I18+I19+I20+I21+I22+I23+I24+I25+I26</f>
        <v>130783883</v>
      </c>
    </row>
    <row r="18" spans="1:9" ht="12.75" customHeight="1" x14ac:dyDescent="0.2">
      <c r="A18" s="182" t="s">
        <v>13</v>
      </c>
      <c r="B18" s="182"/>
      <c r="C18" s="182"/>
      <c r="D18" s="182"/>
      <c r="E18" s="182"/>
      <c r="F18" s="182"/>
      <c r="G18" s="11">
        <v>11</v>
      </c>
      <c r="H18" s="18">
        <f>31714785+326684</f>
        <v>32041469</v>
      </c>
      <c r="I18" s="18">
        <v>34964448</v>
      </c>
    </row>
    <row r="19" spans="1:9" ht="12.75" customHeight="1" x14ac:dyDescent="0.2">
      <c r="A19" s="182" t="s">
        <v>14</v>
      </c>
      <c r="B19" s="182"/>
      <c r="C19" s="182"/>
      <c r="D19" s="182"/>
      <c r="E19" s="182"/>
      <c r="F19" s="182"/>
      <c r="G19" s="11">
        <v>12</v>
      </c>
      <c r="H19" s="18">
        <f>31985783+898063</f>
        <v>32883846</v>
      </c>
      <c r="I19" s="18">
        <f>61041843+14092353</f>
        <v>75134196</v>
      </c>
    </row>
    <row r="20" spans="1:9" ht="12.75" customHeight="1" x14ac:dyDescent="0.2">
      <c r="A20" s="182" t="s">
        <v>15</v>
      </c>
      <c r="B20" s="182"/>
      <c r="C20" s="182"/>
      <c r="D20" s="182"/>
      <c r="E20" s="182"/>
      <c r="F20" s="182"/>
      <c r="G20" s="11">
        <v>13</v>
      </c>
      <c r="H20" s="18">
        <v>11717334</v>
      </c>
      <c r="I20" s="18">
        <v>12035081</v>
      </c>
    </row>
    <row r="21" spans="1:9" ht="12.75" customHeight="1" x14ac:dyDescent="0.2">
      <c r="A21" s="182" t="s">
        <v>16</v>
      </c>
      <c r="B21" s="182"/>
      <c r="C21" s="182"/>
      <c r="D21" s="182"/>
      <c r="E21" s="182"/>
      <c r="F21" s="182"/>
      <c r="G21" s="11">
        <v>14</v>
      </c>
      <c r="H21" s="18">
        <v>0</v>
      </c>
      <c r="I21" s="18">
        <v>0</v>
      </c>
    </row>
    <row r="22" spans="1:9" ht="12.75" customHeight="1" x14ac:dyDescent="0.2">
      <c r="A22" s="182" t="s">
        <v>17</v>
      </c>
      <c r="B22" s="182"/>
      <c r="C22" s="182"/>
      <c r="D22" s="182"/>
      <c r="E22" s="182"/>
      <c r="F22" s="182"/>
      <c r="G22" s="11">
        <v>15</v>
      </c>
      <c r="H22" s="18">
        <v>166053</v>
      </c>
      <c r="I22" s="18">
        <v>145251</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2255374</v>
      </c>
      <c r="I24" s="18">
        <v>4404457</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4221243</v>
      </c>
      <c r="I26" s="18">
        <v>4100450</v>
      </c>
    </row>
    <row r="27" spans="1:9" ht="12.75" customHeight="1" x14ac:dyDescent="0.2">
      <c r="A27" s="186" t="s">
        <v>22</v>
      </c>
      <c r="B27" s="186"/>
      <c r="C27" s="186"/>
      <c r="D27" s="186"/>
      <c r="E27" s="186"/>
      <c r="F27" s="186"/>
      <c r="G27" s="12">
        <v>20</v>
      </c>
      <c r="H27" s="120">
        <f>SUM(H28:H37)</f>
        <v>0</v>
      </c>
      <c r="I27" s="120">
        <f>SUM(I28:I37)</f>
        <v>0</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2509189</v>
      </c>
      <c r="I43" s="18">
        <v>2509189</v>
      </c>
    </row>
    <row r="44" spans="1:9" ht="12.75" customHeight="1" x14ac:dyDescent="0.2">
      <c r="A44" s="184" t="s">
        <v>303</v>
      </c>
      <c r="B44" s="184"/>
      <c r="C44" s="184"/>
      <c r="D44" s="184"/>
      <c r="E44" s="184"/>
      <c r="F44" s="184"/>
      <c r="G44" s="12">
        <v>37</v>
      </c>
      <c r="H44" s="120">
        <f>H45+H53+H60+H70</f>
        <v>26368522</v>
      </c>
      <c r="I44" s="120">
        <f>I45+I53+I60+I70</f>
        <v>8334788</v>
      </c>
    </row>
    <row r="45" spans="1:9" ht="12.75" customHeight="1" x14ac:dyDescent="0.2">
      <c r="A45" s="186" t="s">
        <v>39</v>
      </c>
      <c r="B45" s="186"/>
      <c r="C45" s="186"/>
      <c r="D45" s="186"/>
      <c r="E45" s="186"/>
      <c r="F45" s="186"/>
      <c r="G45" s="12">
        <v>38</v>
      </c>
      <c r="H45" s="120">
        <f>SUM(H46:H52)</f>
        <v>24539341</v>
      </c>
      <c r="I45" s="120">
        <f>SUM(I46:I52)</f>
        <v>695510</v>
      </c>
    </row>
    <row r="46" spans="1:9" ht="12.75" customHeight="1" x14ac:dyDescent="0.2">
      <c r="A46" s="182" t="s">
        <v>40</v>
      </c>
      <c r="B46" s="182"/>
      <c r="C46" s="182"/>
      <c r="D46" s="182"/>
      <c r="E46" s="182"/>
      <c r="F46" s="182"/>
      <c r="G46" s="11">
        <v>39</v>
      </c>
      <c r="H46" s="18">
        <v>117584</v>
      </c>
      <c r="I46" s="18">
        <v>691540</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2912</v>
      </c>
      <c r="I49" s="18">
        <v>3970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24418845</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1023104</v>
      </c>
      <c r="I53" s="120">
        <f>SUM(I54:I59)</f>
        <v>2474215</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286764</v>
      </c>
      <c r="I56" s="18">
        <v>1149779</v>
      </c>
    </row>
    <row r="57" spans="1:9" ht="12.75" customHeight="1" x14ac:dyDescent="0.2">
      <c r="A57" s="182" t="s">
        <v>51</v>
      </c>
      <c r="B57" s="182"/>
      <c r="C57" s="182"/>
      <c r="D57" s="182"/>
      <c r="E57" s="182"/>
      <c r="F57" s="182"/>
      <c r="G57" s="11">
        <v>50</v>
      </c>
      <c r="H57" s="18">
        <v>36391</v>
      </c>
      <c r="I57" s="18">
        <v>65150</v>
      </c>
    </row>
    <row r="58" spans="1:9" ht="12.75" customHeight="1" x14ac:dyDescent="0.2">
      <c r="A58" s="182" t="s">
        <v>52</v>
      </c>
      <c r="B58" s="182"/>
      <c r="C58" s="182"/>
      <c r="D58" s="182"/>
      <c r="E58" s="182"/>
      <c r="F58" s="182"/>
      <c r="G58" s="11">
        <v>51</v>
      </c>
      <c r="H58" s="18">
        <v>490880</v>
      </c>
      <c r="I58" s="18">
        <v>122844</v>
      </c>
    </row>
    <row r="59" spans="1:9" ht="12.75" customHeight="1" x14ac:dyDescent="0.2">
      <c r="A59" s="182" t="s">
        <v>53</v>
      </c>
      <c r="B59" s="182"/>
      <c r="C59" s="182"/>
      <c r="D59" s="182"/>
      <c r="E59" s="182"/>
      <c r="F59" s="182"/>
      <c r="G59" s="11">
        <v>52</v>
      </c>
      <c r="H59" s="18">
        <v>209069</v>
      </c>
      <c r="I59" s="18">
        <v>1136442</v>
      </c>
    </row>
    <row r="60" spans="1:9" ht="12.75" customHeight="1" x14ac:dyDescent="0.2">
      <c r="A60" s="186" t="s">
        <v>54</v>
      </c>
      <c r="B60" s="186"/>
      <c r="C60" s="186"/>
      <c r="D60" s="186"/>
      <c r="E60" s="186"/>
      <c r="F60" s="186"/>
      <c r="G60" s="12">
        <v>53</v>
      </c>
      <c r="H60" s="120">
        <f>SUM(H61:H69)</f>
        <v>0</v>
      </c>
      <c r="I60" s="120">
        <f>SUM(I61:I69)</f>
        <v>150093</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150093</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806077</v>
      </c>
      <c r="I70" s="18">
        <v>5014970</v>
      </c>
    </row>
    <row r="71" spans="1:9" ht="12.75" customHeight="1" x14ac:dyDescent="0.2">
      <c r="A71" s="183" t="s">
        <v>58</v>
      </c>
      <c r="B71" s="183"/>
      <c r="C71" s="183"/>
      <c r="D71" s="183"/>
      <c r="E71" s="183"/>
      <c r="F71" s="183"/>
      <c r="G71" s="11">
        <v>64</v>
      </c>
      <c r="H71" s="18">
        <v>9793</v>
      </c>
      <c r="I71" s="18">
        <v>204730</v>
      </c>
    </row>
    <row r="72" spans="1:9" ht="12.75" customHeight="1" x14ac:dyDescent="0.2">
      <c r="A72" s="184" t="s">
        <v>304</v>
      </c>
      <c r="B72" s="184"/>
      <c r="C72" s="184"/>
      <c r="D72" s="184"/>
      <c r="E72" s="184"/>
      <c r="F72" s="184"/>
      <c r="G72" s="12">
        <v>65</v>
      </c>
      <c r="H72" s="120">
        <f>H8+H9+H44+H71</f>
        <v>152019993</v>
      </c>
      <c r="I72" s="120">
        <f>I8+I9+I44+I71</f>
        <v>153142490</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71675322</v>
      </c>
      <c r="I75" s="121">
        <f>I76+I77+I78+I84+I85+I91+I94+I97</f>
        <v>82887304</v>
      </c>
    </row>
    <row r="76" spans="1:9" ht="12.75" customHeight="1" x14ac:dyDescent="0.2">
      <c r="A76" s="182" t="s">
        <v>61</v>
      </c>
      <c r="B76" s="182"/>
      <c r="C76" s="182"/>
      <c r="D76" s="182"/>
      <c r="E76" s="182"/>
      <c r="F76" s="182"/>
      <c r="G76" s="11">
        <v>68</v>
      </c>
      <c r="H76" s="18">
        <v>64039781</v>
      </c>
      <c r="I76" s="18">
        <v>64039780</v>
      </c>
    </row>
    <row r="77" spans="1:9" ht="12.75" customHeight="1" x14ac:dyDescent="0.2">
      <c r="A77" s="182" t="s">
        <v>62</v>
      </c>
      <c r="B77" s="182"/>
      <c r="C77" s="182"/>
      <c r="D77" s="182"/>
      <c r="E77" s="182"/>
      <c r="F77" s="182"/>
      <c r="G77" s="11">
        <v>69</v>
      </c>
      <c r="H77" s="18">
        <v>31085131</v>
      </c>
      <c r="I77" s="18">
        <v>31085132</v>
      </c>
    </row>
    <row r="78" spans="1:9" ht="12.75" customHeight="1" x14ac:dyDescent="0.2">
      <c r="A78" s="186" t="s">
        <v>63</v>
      </c>
      <c r="B78" s="186"/>
      <c r="C78" s="186"/>
      <c r="D78" s="186"/>
      <c r="E78" s="186"/>
      <c r="F78" s="186"/>
      <c r="G78" s="12">
        <v>70</v>
      </c>
      <c r="H78" s="121">
        <f>SUM(H79:H83)</f>
        <v>0</v>
      </c>
      <c r="I78" s="121">
        <f>SUM(I79:I83)</f>
        <v>0</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0</v>
      </c>
      <c r="I80" s="18">
        <v>0</v>
      </c>
    </row>
    <row r="81" spans="1:9" ht="12.75" customHeight="1" x14ac:dyDescent="0.2">
      <c r="A81" s="182" t="s">
        <v>66</v>
      </c>
      <c r="B81" s="182"/>
      <c r="C81" s="182"/>
      <c r="D81" s="182"/>
      <c r="E81" s="182"/>
      <c r="F81" s="182"/>
      <c r="G81" s="11">
        <v>73</v>
      </c>
      <c r="H81" s="18">
        <v>0</v>
      </c>
      <c r="I81" s="18">
        <v>0</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-23346034</v>
      </c>
      <c r="I91" s="120">
        <f>I92-I93</f>
        <v>-23449590</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23346034</v>
      </c>
      <c r="I93" s="18">
        <v>23449590</v>
      </c>
    </row>
    <row r="94" spans="1:9" ht="12.75" customHeight="1" x14ac:dyDescent="0.2">
      <c r="A94" s="186" t="s">
        <v>353</v>
      </c>
      <c r="B94" s="186"/>
      <c r="C94" s="186"/>
      <c r="D94" s="186"/>
      <c r="E94" s="186"/>
      <c r="F94" s="186"/>
      <c r="G94" s="12">
        <v>86</v>
      </c>
      <c r="H94" s="120">
        <f>H95-H96</f>
        <v>-103556</v>
      </c>
      <c r="I94" s="120">
        <f>I95-I96</f>
        <v>11211982</v>
      </c>
    </row>
    <row r="95" spans="1:9" ht="12.75" customHeight="1" x14ac:dyDescent="0.2">
      <c r="A95" s="182" t="s">
        <v>74</v>
      </c>
      <c r="B95" s="182"/>
      <c r="C95" s="182"/>
      <c r="D95" s="182"/>
      <c r="E95" s="182"/>
      <c r="F95" s="182"/>
      <c r="G95" s="11">
        <v>87</v>
      </c>
      <c r="H95" s="18">
        <v>0</v>
      </c>
      <c r="I95" s="18">
        <v>11211982</v>
      </c>
    </row>
    <row r="96" spans="1:9" ht="12.75" customHeight="1" x14ac:dyDescent="0.2">
      <c r="A96" s="182" t="s">
        <v>75</v>
      </c>
      <c r="B96" s="182"/>
      <c r="C96" s="182"/>
      <c r="D96" s="182"/>
      <c r="E96" s="182"/>
      <c r="F96" s="182"/>
      <c r="G96" s="11">
        <v>88</v>
      </c>
      <c r="H96" s="18">
        <v>103556</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81153</v>
      </c>
      <c r="I98" s="120">
        <f>SUM(I99:I104)</f>
        <v>81153</v>
      </c>
    </row>
    <row r="99" spans="1:9" ht="12.75" customHeight="1" x14ac:dyDescent="0.2">
      <c r="A99" s="182" t="s">
        <v>77</v>
      </c>
      <c r="B99" s="182"/>
      <c r="C99" s="182"/>
      <c r="D99" s="182"/>
      <c r="E99" s="182"/>
      <c r="F99" s="182"/>
      <c r="G99" s="11">
        <v>91</v>
      </c>
      <c r="H99" s="18">
        <v>81153</v>
      </c>
      <c r="I99" s="18">
        <v>81153</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68631791</v>
      </c>
      <c r="I105" s="120">
        <f>SUM(I106:I116)</f>
        <v>59983137</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24579691</v>
      </c>
      <c r="I111" s="18">
        <v>48579691</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44052100</v>
      </c>
      <c r="I115" s="18">
        <v>11403446</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11542030</v>
      </c>
      <c r="I117" s="120">
        <f>SUM(I118:I131)</f>
        <v>10087104</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70823</v>
      </c>
      <c r="I122" s="18">
        <v>68062</v>
      </c>
    </row>
    <row r="123" spans="1:9" ht="12.75" customHeight="1" x14ac:dyDescent="0.2">
      <c r="A123" s="182" t="s">
        <v>88</v>
      </c>
      <c r="B123" s="182"/>
      <c r="C123" s="182"/>
      <c r="D123" s="182"/>
      <c r="E123" s="182"/>
      <c r="F123" s="182"/>
      <c r="G123" s="11">
        <v>115</v>
      </c>
      <c r="H123" s="18">
        <v>5001691</v>
      </c>
      <c r="I123" s="18">
        <v>1490680</v>
      </c>
    </row>
    <row r="124" spans="1:9" ht="12.75" customHeight="1" x14ac:dyDescent="0.2">
      <c r="A124" s="182" t="s">
        <v>89</v>
      </c>
      <c r="B124" s="182"/>
      <c r="C124" s="182"/>
      <c r="D124" s="182"/>
      <c r="E124" s="182"/>
      <c r="F124" s="182"/>
      <c r="G124" s="11">
        <v>116</v>
      </c>
      <c r="H124" s="18">
        <v>282455</v>
      </c>
      <c r="I124" s="18">
        <v>1997790</v>
      </c>
    </row>
    <row r="125" spans="1:9" ht="12.75" customHeight="1" x14ac:dyDescent="0.2">
      <c r="A125" s="182" t="s">
        <v>90</v>
      </c>
      <c r="B125" s="182"/>
      <c r="C125" s="182"/>
      <c r="D125" s="182"/>
      <c r="E125" s="182"/>
      <c r="F125" s="182"/>
      <c r="G125" s="11">
        <v>117</v>
      </c>
      <c r="H125" s="18">
        <v>1407564</v>
      </c>
      <c r="I125" s="18">
        <v>4544934</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f>986483-115825</f>
        <v>870658</v>
      </c>
      <c r="I127" s="18">
        <v>847527</v>
      </c>
    </row>
    <row r="128" spans="1:9" x14ac:dyDescent="0.2">
      <c r="A128" s="182" t="s">
        <v>95</v>
      </c>
      <c r="B128" s="182"/>
      <c r="C128" s="182"/>
      <c r="D128" s="182"/>
      <c r="E128" s="182"/>
      <c r="F128" s="182"/>
      <c r="G128" s="11">
        <v>120</v>
      </c>
      <c r="H128" s="18">
        <v>237828</v>
      </c>
      <c r="I128" s="18">
        <v>460376</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2645219</v>
      </c>
      <c r="I130" s="18">
        <v>0</v>
      </c>
    </row>
    <row r="131" spans="1:9" x14ac:dyDescent="0.2">
      <c r="A131" s="182" t="s">
        <v>98</v>
      </c>
      <c r="B131" s="182"/>
      <c r="C131" s="182"/>
      <c r="D131" s="182"/>
      <c r="E131" s="182"/>
      <c r="F131" s="182"/>
      <c r="G131" s="11">
        <v>123</v>
      </c>
      <c r="H131" s="18">
        <f>1015190+10602</f>
        <v>1025792</v>
      </c>
      <c r="I131" s="18">
        <v>677735</v>
      </c>
    </row>
    <row r="132" spans="1:9" ht="22.15" customHeight="1" x14ac:dyDescent="0.2">
      <c r="A132" s="183" t="s">
        <v>99</v>
      </c>
      <c r="B132" s="183"/>
      <c r="C132" s="183"/>
      <c r="D132" s="183"/>
      <c r="E132" s="183"/>
      <c r="F132" s="183"/>
      <c r="G132" s="11">
        <v>124</v>
      </c>
      <c r="H132" s="18">
        <v>89697</v>
      </c>
      <c r="I132" s="18">
        <v>103792</v>
      </c>
    </row>
    <row r="133" spans="1:9" ht="12.75" customHeight="1" x14ac:dyDescent="0.2">
      <c r="A133" s="184" t="s">
        <v>358</v>
      </c>
      <c r="B133" s="184"/>
      <c r="C133" s="184"/>
      <c r="D133" s="184"/>
      <c r="E133" s="184"/>
      <c r="F133" s="184"/>
      <c r="G133" s="12">
        <v>125</v>
      </c>
      <c r="H133" s="120">
        <f>H75+H98+H105+H117+H132</f>
        <v>152019993</v>
      </c>
      <c r="I133" s="120">
        <f>I75+I98+I105+I117+I132</f>
        <v>153142490</v>
      </c>
    </row>
    <row r="134" spans="1:9" x14ac:dyDescent="0.2">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6"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62" zoomScale="126" zoomScaleNormal="85" zoomScaleSheetLayoutView="110" workbookViewId="0">
      <selection activeCell="I90" sqref="I90"/>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472</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468</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32461410</v>
      </c>
      <c r="I8" s="52">
        <f>SUM(I9:I13)</f>
        <v>24297672</v>
      </c>
      <c r="J8" s="52">
        <f>SUM(J9:J13)</f>
        <v>37536332</v>
      </c>
      <c r="K8" s="52">
        <f>SUM(K9:K13)</f>
        <v>20769900</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31289050</v>
      </c>
      <c r="I10" s="53">
        <v>23599683</v>
      </c>
      <c r="J10" s="53">
        <v>27145825</v>
      </c>
      <c r="K10" s="53">
        <v>20398344</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1172360</v>
      </c>
      <c r="I13" s="53">
        <v>697989</v>
      </c>
      <c r="J13" s="53">
        <v>10390507</v>
      </c>
      <c r="K13" s="53">
        <v>371556</v>
      </c>
    </row>
    <row r="14" spans="1:11" ht="12.75" customHeight="1" x14ac:dyDescent="0.2">
      <c r="A14" s="213" t="s">
        <v>360</v>
      </c>
      <c r="B14" s="213"/>
      <c r="C14" s="213"/>
      <c r="D14" s="213"/>
      <c r="E14" s="213"/>
      <c r="F14" s="213"/>
      <c r="G14" s="12">
        <v>7</v>
      </c>
      <c r="H14" s="52">
        <f>H15+H16+H20+H24+H25+H26+H29+H36</f>
        <v>25240610</v>
      </c>
      <c r="I14" s="52">
        <f>I15+I16+I20+I24+I25+I26+I29+I36</f>
        <v>13657558</v>
      </c>
      <c r="J14" s="52">
        <f>J15+J16+J20+J24+J25+J26+J29+J36</f>
        <v>24097597</v>
      </c>
      <c r="K14" s="52">
        <f>K15+K16+K20+K24+K25+K26+K29+K36</f>
        <v>12454815</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440</v>
      </c>
      <c r="B16" s="186"/>
      <c r="C16" s="186"/>
      <c r="D16" s="186"/>
      <c r="E16" s="186"/>
      <c r="F16" s="186"/>
      <c r="G16" s="12">
        <v>9</v>
      </c>
      <c r="H16" s="52">
        <f>SUM(H17:H19)</f>
        <v>11537344</v>
      </c>
      <c r="I16" s="52">
        <f>SUM(I17:I19)</f>
        <v>7918503</v>
      </c>
      <c r="J16" s="52">
        <f>SUM(J17:J19)</f>
        <v>10659953</v>
      </c>
      <c r="K16" s="52">
        <f>SUM(K17:K19)</f>
        <v>7022571</v>
      </c>
    </row>
    <row r="17" spans="1:11" ht="12.75" customHeight="1" x14ac:dyDescent="0.2">
      <c r="A17" s="216" t="s">
        <v>120</v>
      </c>
      <c r="B17" s="216"/>
      <c r="C17" s="216"/>
      <c r="D17" s="216"/>
      <c r="E17" s="216"/>
      <c r="F17" s="216"/>
      <c r="G17" s="11">
        <v>10</v>
      </c>
      <c r="H17" s="53">
        <v>5934759</v>
      </c>
      <c r="I17" s="53">
        <v>3984294</v>
      </c>
      <c r="J17" s="53">
        <v>5250085</v>
      </c>
      <c r="K17" s="53">
        <v>3342663</v>
      </c>
    </row>
    <row r="18" spans="1:11" ht="12.75" customHeight="1" x14ac:dyDescent="0.2">
      <c r="A18" s="216" t="s">
        <v>121</v>
      </c>
      <c r="B18" s="216"/>
      <c r="C18" s="216"/>
      <c r="D18" s="216"/>
      <c r="E18" s="216"/>
      <c r="F18" s="216"/>
      <c r="G18" s="11">
        <v>11</v>
      </c>
      <c r="H18" s="53">
        <v>42118</v>
      </c>
      <c r="I18" s="53">
        <v>28218</v>
      </c>
      <c r="J18" s="53">
        <v>39082</v>
      </c>
      <c r="K18" s="53">
        <v>29242</v>
      </c>
    </row>
    <row r="19" spans="1:11" ht="12.75" customHeight="1" x14ac:dyDescent="0.2">
      <c r="A19" s="216" t="s">
        <v>122</v>
      </c>
      <c r="B19" s="216"/>
      <c r="C19" s="216"/>
      <c r="D19" s="216"/>
      <c r="E19" s="216"/>
      <c r="F19" s="216"/>
      <c r="G19" s="11">
        <v>12</v>
      </c>
      <c r="H19" s="53">
        <v>5560467</v>
      </c>
      <c r="I19" s="53">
        <v>3905991</v>
      </c>
      <c r="J19" s="53">
        <v>5370786</v>
      </c>
      <c r="K19" s="53">
        <v>3650666</v>
      </c>
    </row>
    <row r="20" spans="1:11" ht="12.75" customHeight="1" x14ac:dyDescent="0.2">
      <c r="A20" s="186" t="s">
        <v>441</v>
      </c>
      <c r="B20" s="186"/>
      <c r="C20" s="186"/>
      <c r="D20" s="186"/>
      <c r="E20" s="186"/>
      <c r="F20" s="186"/>
      <c r="G20" s="12">
        <v>13</v>
      </c>
      <c r="H20" s="52">
        <f>SUM(H21:H23)</f>
        <v>6731166</v>
      </c>
      <c r="I20" s="52">
        <f>SUM(I21:I23)</f>
        <v>3202789</v>
      </c>
      <c r="J20" s="52">
        <f>SUM(J21:J23)</f>
        <v>6860101</v>
      </c>
      <c r="K20" s="52">
        <f>SUM(K21:K23)</f>
        <v>3402957</v>
      </c>
    </row>
    <row r="21" spans="1:11" ht="12.75" customHeight="1" x14ac:dyDescent="0.2">
      <c r="A21" s="216" t="s">
        <v>105</v>
      </c>
      <c r="B21" s="216"/>
      <c r="C21" s="216"/>
      <c r="D21" s="216"/>
      <c r="E21" s="216"/>
      <c r="F21" s="216"/>
      <c r="G21" s="11">
        <v>14</v>
      </c>
      <c r="H21" s="53">
        <v>4391211</v>
      </c>
      <c r="I21" s="53">
        <v>2135904</v>
      </c>
      <c r="J21" s="53">
        <v>4456897</v>
      </c>
      <c r="K21" s="53">
        <v>2297712</v>
      </c>
    </row>
    <row r="22" spans="1:11" ht="12.75" customHeight="1" x14ac:dyDescent="0.2">
      <c r="A22" s="216" t="s">
        <v>106</v>
      </c>
      <c r="B22" s="216"/>
      <c r="C22" s="216"/>
      <c r="D22" s="216"/>
      <c r="E22" s="216"/>
      <c r="F22" s="216"/>
      <c r="G22" s="11">
        <v>15</v>
      </c>
      <c r="H22" s="53">
        <v>1478129</v>
      </c>
      <c r="I22" s="53">
        <v>676692</v>
      </c>
      <c r="J22" s="53">
        <v>1530721</v>
      </c>
      <c r="K22" s="53">
        <v>701013</v>
      </c>
    </row>
    <row r="23" spans="1:11" ht="12.75" customHeight="1" x14ac:dyDescent="0.2">
      <c r="A23" s="216" t="s">
        <v>107</v>
      </c>
      <c r="B23" s="216"/>
      <c r="C23" s="216"/>
      <c r="D23" s="216"/>
      <c r="E23" s="216"/>
      <c r="F23" s="216"/>
      <c r="G23" s="11">
        <v>16</v>
      </c>
      <c r="H23" s="53">
        <v>861826</v>
      </c>
      <c r="I23" s="53">
        <v>390193</v>
      </c>
      <c r="J23" s="53">
        <v>872483</v>
      </c>
      <c r="K23" s="53">
        <v>404232</v>
      </c>
    </row>
    <row r="24" spans="1:11" ht="12.75" customHeight="1" x14ac:dyDescent="0.2">
      <c r="A24" s="182" t="s">
        <v>108</v>
      </c>
      <c r="B24" s="182"/>
      <c r="C24" s="182"/>
      <c r="D24" s="182"/>
      <c r="E24" s="182"/>
      <c r="F24" s="182"/>
      <c r="G24" s="11">
        <v>17</v>
      </c>
      <c r="H24" s="53">
        <v>5644577</v>
      </c>
      <c r="I24" s="53">
        <v>1895067</v>
      </c>
      <c r="J24" s="53">
        <v>5627240</v>
      </c>
      <c r="K24" s="53">
        <v>1774352</v>
      </c>
    </row>
    <row r="25" spans="1:11" ht="12.75" customHeight="1" x14ac:dyDescent="0.2">
      <c r="A25" s="182" t="s">
        <v>109</v>
      </c>
      <c r="B25" s="182"/>
      <c r="C25" s="182"/>
      <c r="D25" s="182"/>
      <c r="E25" s="182"/>
      <c r="F25" s="182"/>
      <c r="G25" s="11">
        <v>18</v>
      </c>
      <c r="H25" s="53">
        <v>1304147</v>
      </c>
      <c r="I25" s="53">
        <v>640476</v>
      </c>
      <c r="J25" s="53">
        <v>861899</v>
      </c>
      <c r="K25" s="53">
        <v>254531</v>
      </c>
    </row>
    <row r="26" spans="1:11" ht="12.75" customHeight="1" x14ac:dyDescent="0.2">
      <c r="A26" s="186" t="s">
        <v>442</v>
      </c>
      <c r="B26" s="186"/>
      <c r="C26" s="186"/>
      <c r="D26" s="186"/>
      <c r="E26" s="186"/>
      <c r="F26" s="186"/>
      <c r="G26" s="12">
        <v>19</v>
      </c>
      <c r="H26" s="52">
        <f>H27+H28</f>
        <v>0</v>
      </c>
      <c r="I26" s="52">
        <f>I27+I28</f>
        <v>0</v>
      </c>
      <c r="J26" s="52">
        <f>J27+J28</f>
        <v>46000</v>
      </c>
      <c r="K26" s="52">
        <f>K27+K28</f>
        <v>0</v>
      </c>
    </row>
    <row r="27" spans="1:11" ht="12.75" customHeight="1" x14ac:dyDescent="0.2">
      <c r="A27" s="216" t="s">
        <v>123</v>
      </c>
      <c r="B27" s="216"/>
      <c r="C27" s="216"/>
      <c r="D27" s="216"/>
      <c r="E27" s="216"/>
      <c r="F27" s="216"/>
      <c r="G27" s="11">
        <v>20</v>
      </c>
      <c r="H27" s="53">
        <v>0</v>
      </c>
      <c r="I27" s="53">
        <v>0</v>
      </c>
      <c r="J27" s="53">
        <v>46000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23376</v>
      </c>
      <c r="I36" s="53">
        <v>723</v>
      </c>
      <c r="J36" s="53">
        <v>42404</v>
      </c>
      <c r="K36" s="53">
        <v>404</v>
      </c>
    </row>
    <row r="37" spans="1:11" ht="12.75" customHeight="1" x14ac:dyDescent="0.2">
      <c r="A37" s="213" t="s">
        <v>361</v>
      </c>
      <c r="B37" s="213"/>
      <c r="C37" s="213"/>
      <c r="D37" s="213"/>
      <c r="E37" s="213"/>
      <c r="F37" s="213"/>
      <c r="G37" s="12">
        <v>30</v>
      </c>
      <c r="H37" s="52">
        <f>SUM(H38:H47)</f>
        <v>215156</v>
      </c>
      <c r="I37" s="52">
        <f>SUM(I38:I47)</f>
        <v>6839</v>
      </c>
      <c r="J37" s="52">
        <f>SUM(J38:J47)</f>
        <v>1972</v>
      </c>
      <c r="K37" s="52">
        <f>SUM(K38:K47)</f>
        <v>1889</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26</v>
      </c>
      <c r="I44" s="53">
        <v>1</v>
      </c>
      <c r="J44" s="53">
        <v>1972</v>
      </c>
      <c r="K44" s="53">
        <v>1889</v>
      </c>
    </row>
    <row r="45" spans="1:11" ht="12.75" customHeight="1" x14ac:dyDescent="0.2">
      <c r="A45" s="182" t="s">
        <v>138</v>
      </c>
      <c r="B45" s="182"/>
      <c r="C45" s="182"/>
      <c r="D45" s="182"/>
      <c r="E45" s="182"/>
      <c r="F45" s="182"/>
      <c r="G45" s="11">
        <v>38</v>
      </c>
      <c r="H45" s="53">
        <v>215130</v>
      </c>
      <c r="I45" s="53">
        <v>6838</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362</v>
      </c>
      <c r="B48" s="213"/>
      <c r="C48" s="213"/>
      <c r="D48" s="213"/>
      <c r="E48" s="213"/>
      <c r="F48" s="213"/>
      <c r="G48" s="12">
        <v>41</v>
      </c>
      <c r="H48" s="52">
        <f>SUM(H49:H55)</f>
        <v>1316047</v>
      </c>
      <c r="I48" s="52">
        <f>SUM(I49:I55)</f>
        <v>364432</v>
      </c>
      <c r="J48" s="52">
        <f>SUM(J49:J55)</f>
        <v>2228725</v>
      </c>
      <c r="K48" s="52">
        <f>SUM(K49:K55)</f>
        <v>841154</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1058329</v>
      </c>
      <c r="I51" s="53">
        <v>363328</v>
      </c>
      <c r="J51" s="53">
        <v>2228721</v>
      </c>
      <c r="K51" s="53">
        <v>841154</v>
      </c>
    </row>
    <row r="52" spans="1:11" ht="12.75" customHeight="1" x14ac:dyDescent="0.2">
      <c r="A52" s="206" t="s">
        <v>144</v>
      </c>
      <c r="B52" s="206"/>
      <c r="C52" s="206"/>
      <c r="D52" s="206"/>
      <c r="E52" s="206"/>
      <c r="F52" s="206"/>
      <c r="G52" s="11">
        <v>45</v>
      </c>
      <c r="H52" s="53">
        <v>257718</v>
      </c>
      <c r="I52" s="53">
        <v>1104</v>
      </c>
      <c r="J52" s="53">
        <v>4</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32676566</v>
      </c>
      <c r="I60" s="52">
        <f t="shared" ref="I60:K60" si="0">I8+I37+I56+I57</f>
        <v>24304511</v>
      </c>
      <c r="J60" s="52">
        <f t="shared" si="0"/>
        <v>37538304</v>
      </c>
      <c r="K60" s="52">
        <f t="shared" si="0"/>
        <v>20771789</v>
      </c>
    </row>
    <row r="61" spans="1:11" ht="12.75" customHeight="1" x14ac:dyDescent="0.2">
      <c r="A61" s="213" t="s">
        <v>364</v>
      </c>
      <c r="B61" s="213"/>
      <c r="C61" s="213"/>
      <c r="D61" s="213"/>
      <c r="E61" s="213"/>
      <c r="F61" s="213"/>
      <c r="G61" s="12">
        <v>54</v>
      </c>
      <c r="H61" s="52">
        <f>H14+H48+H58+H59</f>
        <v>26556657</v>
      </c>
      <c r="I61" s="52">
        <f t="shared" ref="I61:K61" si="1">I14+I48+I58+I59</f>
        <v>14021990</v>
      </c>
      <c r="J61" s="52">
        <f t="shared" si="1"/>
        <v>26326322</v>
      </c>
      <c r="K61" s="52">
        <f t="shared" si="1"/>
        <v>13295969</v>
      </c>
    </row>
    <row r="62" spans="1:11" ht="12.75" customHeight="1" x14ac:dyDescent="0.2">
      <c r="A62" s="213" t="s">
        <v>365</v>
      </c>
      <c r="B62" s="213"/>
      <c r="C62" s="213"/>
      <c r="D62" s="213"/>
      <c r="E62" s="213"/>
      <c r="F62" s="213"/>
      <c r="G62" s="12">
        <v>55</v>
      </c>
      <c r="H62" s="52">
        <f>H60-H61</f>
        <v>6119909</v>
      </c>
      <c r="I62" s="52">
        <f t="shared" ref="I62:K62" si="2">I60-I61</f>
        <v>10282521</v>
      </c>
      <c r="J62" s="52">
        <f t="shared" si="2"/>
        <v>11211982</v>
      </c>
      <c r="K62" s="52">
        <f t="shared" si="2"/>
        <v>7475820</v>
      </c>
    </row>
    <row r="63" spans="1:11" ht="12.75" customHeight="1" x14ac:dyDescent="0.2">
      <c r="A63" s="214" t="s">
        <v>366</v>
      </c>
      <c r="B63" s="214"/>
      <c r="C63" s="214"/>
      <c r="D63" s="214"/>
      <c r="E63" s="214"/>
      <c r="F63" s="214"/>
      <c r="G63" s="12">
        <v>56</v>
      </c>
      <c r="H63" s="52">
        <f>+IF((H60-H61)&gt;0,(H60-H61),0)</f>
        <v>6119909</v>
      </c>
      <c r="I63" s="52">
        <f t="shared" ref="I63:K63" si="3">+IF((I60-I61)&gt;0,(I60-I61),0)</f>
        <v>10282521</v>
      </c>
      <c r="J63" s="52">
        <f t="shared" si="3"/>
        <v>11211982</v>
      </c>
      <c r="K63" s="52">
        <f t="shared" si="3"/>
        <v>7475820</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368</v>
      </c>
      <c r="B66" s="213"/>
      <c r="C66" s="213"/>
      <c r="D66" s="213"/>
      <c r="E66" s="213"/>
      <c r="F66" s="213"/>
      <c r="G66" s="12">
        <v>59</v>
      </c>
      <c r="H66" s="52">
        <f>H62-H65</f>
        <v>6119909</v>
      </c>
      <c r="I66" s="52">
        <f t="shared" ref="I66:K66" si="5">I62-I65</f>
        <v>10282521</v>
      </c>
      <c r="J66" s="52">
        <f t="shared" si="5"/>
        <v>11211982</v>
      </c>
      <c r="K66" s="52">
        <f t="shared" si="5"/>
        <v>7475820</v>
      </c>
    </row>
    <row r="67" spans="1:11" ht="12.75" customHeight="1" x14ac:dyDescent="0.2">
      <c r="A67" s="214" t="s">
        <v>369</v>
      </c>
      <c r="B67" s="214"/>
      <c r="C67" s="214"/>
      <c r="D67" s="214"/>
      <c r="E67" s="214"/>
      <c r="F67" s="214"/>
      <c r="G67" s="12">
        <v>60</v>
      </c>
      <c r="H67" s="52">
        <f>+IF((H62-H65)&gt;0,(H62-H65),0)</f>
        <v>6119909</v>
      </c>
      <c r="I67" s="52">
        <f t="shared" ref="I67:K67" si="6">+IF((I62-I65)&gt;0,(I62-I65),0)</f>
        <v>10282521</v>
      </c>
      <c r="J67" s="52">
        <f t="shared" si="6"/>
        <v>11211982</v>
      </c>
      <c r="K67" s="52">
        <f t="shared" si="6"/>
        <v>7475820</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6119909</v>
      </c>
      <c r="I85" s="55">
        <f>I86+I87</f>
        <v>10282521</v>
      </c>
      <c r="J85" s="55">
        <f>J86+J87</f>
        <v>11211982</v>
      </c>
      <c r="K85" s="55">
        <f>K86+K87</f>
        <v>7475820</v>
      </c>
    </row>
    <row r="86" spans="1:11" ht="12.75" customHeight="1" x14ac:dyDescent="0.2">
      <c r="A86" s="203" t="s">
        <v>157</v>
      </c>
      <c r="B86" s="203"/>
      <c r="C86" s="203"/>
      <c r="D86" s="203"/>
      <c r="E86" s="203"/>
      <c r="F86" s="203"/>
      <c r="G86" s="11">
        <v>76</v>
      </c>
      <c r="H86" s="56">
        <f>+H67</f>
        <v>6119909</v>
      </c>
      <c r="I86" s="56">
        <f>+I67</f>
        <v>10282521</v>
      </c>
      <c r="J86" s="56">
        <f>+J67</f>
        <v>11211982</v>
      </c>
      <c r="K86" s="56">
        <f>+K67</f>
        <v>7475820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f>+H86</f>
        <v>6119909</v>
      </c>
      <c r="I89" s="56">
        <f>+I86</f>
        <v>10282521</v>
      </c>
      <c r="J89" s="56">
        <f>+J86</f>
        <v>11211982</v>
      </c>
      <c r="K89" s="56">
        <f>+K86</f>
        <v>7475820</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f>H93+H100</f>
        <v>0</v>
      </c>
      <c r="I92" s="56">
        <f>I93+I100</f>
        <v>0</v>
      </c>
      <c r="J92" s="56">
        <f t="shared" ref="J92:K92" si="10">J93+J100</f>
        <v>0</v>
      </c>
      <c r="K92" s="56">
        <f t="shared" si="10"/>
        <v>0</v>
      </c>
    </row>
    <row r="93" spans="1:11" ht="38.25" customHeight="1" x14ac:dyDescent="0.2">
      <c r="A93" s="206" t="s">
        <v>383</v>
      </c>
      <c r="B93" s="206"/>
      <c r="C93" s="206"/>
      <c r="D93" s="206"/>
      <c r="E93" s="206"/>
      <c r="F93" s="206"/>
      <c r="G93" s="12">
        <v>82</v>
      </c>
      <c r="H93" s="56">
        <f>SUM(H94:H98)</f>
        <v>0</v>
      </c>
      <c r="I93" s="56">
        <f>SUM(I94:I98)</f>
        <v>0</v>
      </c>
      <c r="J93" s="56">
        <f t="shared" ref="J93:K93" si="11">SUM(J94:J98)</f>
        <v>0</v>
      </c>
      <c r="K93" s="56">
        <f t="shared" si="11"/>
        <v>0</v>
      </c>
    </row>
    <row r="94" spans="1:11" ht="38.25" customHeight="1" x14ac:dyDescent="0.2">
      <c r="A94" s="206" t="s">
        <v>384</v>
      </c>
      <c r="B94" s="206"/>
      <c r="C94" s="206"/>
      <c r="D94" s="206"/>
      <c r="E94" s="206"/>
      <c r="F94" s="206"/>
      <c r="G94" s="12">
        <v>83</v>
      </c>
      <c r="H94" s="56">
        <f>H95+H102</f>
        <v>0</v>
      </c>
      <c r="I94" s="56">
        <f>I95+I102</f>
        <v>0</v>
      </c>
      <c r="J94" s="56">
        <f t="shared" ref="J94:K94" si="12">J95+J102</f>
        <v>0</v>
      </c>
      <c r="K94" s="56">
        <f t="shared" si="12"/>
        <v>0</v>
      </c>
    </row>
    <row r="95" spans="1:11" x14ac:dyDescent="0.2">
      <c r="A95" s="206" t="s">
        <v>385</v>
      </c>
      <c r="B95" s="206"/>
      <c r="C95" s="206"/>
      <c r="D95" s="206"/>
      <c r="E95" s="206"/>
      <c r="F95" s="206"/>
      <c r="G95" s="12">
        <v>84</v>
      </c>
      <c r="H95" s="56">
        <f>SUM(H96:H100)</f>
        <v>0</v>
      </c>
      <c r="I95" s="56">
        <f>SUM(I96:I100)</f>
        <v>0</v>
      </c>
      <c r="J95" s="56">
        <f t="shared" ref="J95:K95" si="13">SUM(J96:J100)</f>
        <v>0</v>
      </c>
      <c r="K95" s="56">
        <f t="shared" si="13"/>
        <v>0</v>
      </c>
    </row>
    <row r="96" spans="1:11" x14ac:dyDescent="0.2">
      <c r="A96" s="206" t="s">
        <v>386</v>
      </c>
      <c r="B96" s="206"/>
      <c r="C96" s="206"/>
      <c r="D96" s="206"/>
      <c r="E96" s="206"/>
      <c r="F96" s="206"/>
      <c r="G96" s="12">
        <v>85</v>
      </c>
      <c r="H96" s="56">
        <f>H97+H104</f>
        <v>0</v>
      </c>
      <c r="I96" s="56">
        <f>I97+I104</f>
        <v>0</v>
      </c>
      <c r="J96" s="56">
        <f t="shared" ref="J96:K96" si="14">J97+J104</f>
        <v>0</v>
      </c>
      <c r="K96" s="56">
        <f t="shared" si="14"/>
        <v>0</v>
      </c>
    </row>
    <row r="97" spans="1:11" ht="26.25" customHeight="1" x14ac:dyDescent="0.2">
      <c r="A97" s="206" t="s">
        <v>387</v>
      </c>
      <c r="B97" s="206"/>
      <c r="C97" s="206"/>
      <c r="D97" s="206"/>
      <c r="E97" s="206"/>
      <c r="F97" s="206"/>
      <c r="G97" s="12">
        <v>86</v>
      </c>
      <c r="H97" s="56">
        <f>SUM(H98:H102)</f>
        <v>0</v>
      </c>
      <c r="I97" s="56">
        <f>SUM(I98:I102)</f>
        <v>0</v>
      </c>
      <c r="J97" s="56">
        <f t="shared" ref="J97:K97" si="15">SUM(J98:J102)</f>
        <v>0</v>
      </c>
      <c r="K97" s="56">
        <f t="shared" si="15"/>
        <v>0</v>
      </c>
    </row>
    <row r="98" spans="1:11" ht="25.5" customHeight="1" x14ac:dyDescent="0.2">
      <c r="A98" s="204" t="s">
        <v>438</v>
      </c>
      <c r="B98" s="204"/>
      <c r="C98" s="204"/>
      <c r="D98" s="204"/>
      <c r="E98" s="204"/>
      <c r="F98" s="204"/>
      <c r="G98" s="12">
        <v>87</v>
      </c>
      <c r="H98" s="73">
        <f>SUM(H99:H106)</f>
        <v>0</v>
      </c>
      <c r="I98" s="73">
        <f>SUM(I99:I106)</f>
        <v>0</v>
      </c>
      <c r="J98" s="73">
        <f t="shared" ref="J98:K98" si="16">SUM(J99:J106)</f>
        <v>0</v>
      </c>
      <c r="K98" s="73">
        <f t="shared" si="16"/>
        <v>0</v>
      </c>
    </row>
    <row r="99" spans="1:11" x14ac:dyDescent="0.2">
      <c r="A99" s="205" t="s">
        <v>160</v>
      </c>
      <c r="B99" s="205"/>
      <c r="C99" s="205"/>
      <c r="D99" s="205"/>
      <c r="E99" s="205"/>
      <c r="F99" s="205"/>
      <c r="G99" s="11">
        <v>88</v>
      </c>
      <c r="H99" s="56">
        <f>H100+H107</f>
        <v>0</v>
      </c>
      <c r="I99" s="56">
        <f>I100+I107</f>
        <v>0</v>
      </c>
      <c r="J99" s="56">
        <f t="shared" ref="J99:K99" si="17">J100+J107</f>
        <v>0</v>
      </c>
      <c r="K99" s="56">
        <f t="shared" si="17"/>
        <v>0</v>
      </c>
    </row>
    <row r="100" spans="1:11" ht="36" customHeight="1" x14ac:dyDescent="0.2">
      <c r="A100" s="206" t="s">
        <v>388</v>
      </c>
      <c r="B100" s="206"/>
      <c r="C100" s="206"/>
      <c r="D100" s="206"/>
      <c r="E100" s="206"/>
      <c r="F100" s="206"/>
      <c r="G100" s="11">
        <v>89</v>
      </c>
      <c r="H100" s="56">
        <f>SUM(H101:H105)</f>
        <v>0</v>
      </c>
      <c r="I100" s="56">
        <f>SUM(I101:I105)</f>
        <v>0</v>
      </c>
      <c r="J100" s="56">
        <f t="shared" ref="J100:K100" si="18">SUM(J101:J105)</f>
        <v>0</v>
      </c>
      <c r="K100" s="56">
        <f t="shared" si="18"/>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9">J91+J98-J107-J97</f>
        <v>0</v>
      </c>
      <c r="K108" s="73">
        <f t="shared" si="19"/>
        <v>0</v>
      </c>
    </row>
    <row r="109" spans="1:11" ht="12.75" customHeight="1" x14ac:dyDescent="0.2">
      <c r="A109" s="184" t="s">
        <v>393</v>
      </c>
      <c r="B109" s="184"/>
      <c r="C109" s="184"/>
      <c r="D109" s="184"/>
      <c r="E109" s="184"/>
      <c r="F109" s="184"/>
      <c r="G109" s="12">
        <v>98</v>
      </c>
      <c r="H109" s="55">
        <f>H89+H108</f>
        <v>6119909</v>
      </c>
      <c r="I109" s="55">
        <f>I89+I108</f>
        <v>10282521</v>
      </c>
      <c r="J109" s="55">
        <f t="shared" ref="J109:K109" si="20">J89+J108</f>
        <v>11211982</v>
      </c>
      <c r="K109" s="55">
        <f t="shared" si="20"/>
        <v>7475820</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6119909</v>
      </c>
      <c r="I111" s="55">
        <f>I112+I113</f>
        <v>10282521</v>
      </c>
      <c r="J111" s="55">
        <f>J112+J113</f>
        <v>11211982</v>
      </c>
      <c r="K111" s="55">
        <f>K112+K113</f>
        <v>7475820</v>
      </c>
    </row>
    <row r="112" spans="1:11" ht="12.75" customHeight="1" x14ac:dyDescent="0.2">
      <c r="A112" s="203" t="s">
        <v>113</v>
      </c>
      <c r="B112" s="203"/>
      <c r="C112" s="203"/>
      <c r="D112" s="203"/>
      <c r="E112" s="203"/>
      <c r="F112" s="203"/>
      <c r="G112" s="11">
        <v>100</v>
      </c>
      <c r="H112" s="56">
        <f>+H109</f>
        <v>6119909</v>
      </c>
      <c r="I112" s="56">
        <f>+I109</f>
        <v>10282521</v>
      </c>
      <c r="J112" s="56">
        <f>+J109</f>
        <v>11211982</v>
      </c>
      <c r="K112" s="56">
        <f>+K109</f>
        <v>7475820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25" right="0.25" top="0.75" bottom="0.75" header="0.3" footer="0.3"/>
  <pageSetup paperSize="9" scale="7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6" zoomScaleNormal="100" zoomScaleSheetLayoutView="85" workbookViewId="0">
      <selection activeCell="I24" sqref="I2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472</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469</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6119909</v>
      </c>
      <c r="I8" s="68">
        <v>11211982</v>
      </c>
    </row>
    <row r="9" spans="1:9" ht="12.75" customHeight="1" x14ac:dyDescent="0.2">
      <c r="A9" s="237" t="s">
        <v>171</v>
      </c>
      <c r="B9" s="237"/>
      <c r="C9" s="237"/>
      <c r="D9" s="237"/>
      <c r="E9" s="237"/>
      <c r="F9" s="237"/>
      <c r="G9" s="69">
        <v>2</v>
      </c>
      <c r="H9" s="70">
        <f>H10+H11+H12+H13+H14+H15+H16+H17</f>
        <v>5722350</v>
      </c>
      <c r="I9" s="70">
        <f>I10+I11+I12+I13+I14+I15+I16+I17</f>
        <v>348948</v>
      </c>
    </row>
    <row r="10" spans="1:9" ht="12.75" customHeight="1" x14ac:dyDescent="0.2">
      <c r="A10" s="216" t="s">
        <v>172</v>
      </c>
      <c r="B10" s="216"/>
      <c r="C10" s="216"/>
      <c r="D10" s="216"/>
      <c r="E10" s="216"/>
      <c r="F10" s="216"/>
      <c r="G10" s="67">
        <v>3</v>
      </c>
      <c r="H10" s="68">
        <v>5644577</v>
      </c>
      <c r="I10" s="68">
        <v>5627240</v>
      </c>
    </row>
    <row r="11" spans="1:9" ht="22.15" customHeight="1" x14ac:dyDescent="0.2">
      <c r="A11" s="216" t="s">
        <v>173</v>
      </c>
      <c r="B11" s="216"/>
      <c r="C11" s="216"/>
      <c r="D11" s="216"/>
      <c r="E11" s="216"/>
      <c r="F11" s="216"/>
      <c r="G11" s="67">
        <v>4</v>
      </c>
      <c r="H11" s="68">
        <v>0</v>
      </c>
      <c r="I11" s="68">
        <v>46000</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0</v>
      </c>
      <c r="I13" s="68">
        <v>1972</v>
      </c>
    </row>
    <row r="14" spans="1:9" ht="12.75" customHeight="1" x14ac:dyDescent="0.2">
      <c r="A14" s="216" t="s">
        <v>176</v>
      </c>
      <c r="B14" s="216"/>
      <c r="C14" s="216"/>
      <c r="D14" s="216"/>
      <c r="E14" s="216"/>
      <c r="F14" s="216"/>
      <c r="G14" s="67">
        <v>7</v>
      </c>
      <c r="H14" s="68">
        <v>580199</v>
      </c>
      <c r="I14" s="68">
        <v>2228721</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0</v>
      </c>
      <c r="I16" s="68">
        <v>0</v>
      </c>
    </row>
    <row r="17" spans="1:9" ht="25.15" customHeight="1" x14ac:dyDescent="0.2">
      <c r="A17" s="216" t="s">
        <v>179</v>
      </c>
      <c r="B17" s="216"/>
      <c r="C17" s="216"/>
      <c r="D17" s="216"/>
      <c r="E17" s="216"/>
      <c r="F17" s="216"/>
      <c r="G17" s="67">
        <v>10</v>
      </c>
      <c r="H17" s="68">
        <v>-502426</v>
      </c>
      <c r="I17" s="68">
        <v>-7554985</v>
      </c>
    </row>
    <row r="18" spans="1:9" ht="28.15" customHeight="1" x14ac:dyDescent="0.2">
      <c r="A18" s="233" t="s">
        <v>306</v>
      </c>
      <c r="B18" s="233"/>
      <c r="C18" s="233"/>
      <c r="D18" s="233"/>
      <c r="E18" s="233"/>
      <c r="F18" s="233"/>
      <c r="G18" s="69">
        <v>11</v>
      </c>
      <c r="H18" s="70">
        <f>H8+H9</f>
        <v>11842259</v>
      </c>
      <c r="I18" s="70">
        <f>I8+I9</f>
        <v>11560930</v>
      </c>
    </row>
    <row r="19" spans="1:9" ht="12.75" customHeight="1" x14ac:dyDescent="0.2">
      <c r="A19" s="237" t="s">
        <v>180</v>
      </c>
      <c r="B19" s="237"/>
      <c r="C19" s="237"/>
      <c r="D19" s="237"/>
      <c r="E19" s="237"/>
      <c r="F19" s="237"/>
      <c r="G19" s="69">
        <v>12</v>
      </c>
      <c r="H19" s="70">
        <f>H20+H21+H22+H23</f>
        <v>-1130598</v>
      </c>
      <c r="I19" s="70">
        <f>I20+I21+I22+I23</f>
        <v>-671020</v>
      </c>
    </row>
    <row r="20" spans="1:9" ht="12.75" customHeight="1" x14ac:dyDescent="0.2">
      <c r="A20" s="216" t="s">
        <v>181</v>
      </c>
      <c r="B20" s="216"/>
      <c r="C20" s="216"/>
      <c r="D20" s="216"/>
      <c r="E20" s="216"/>
      <c r="F20" s="216"/>
      <c r="G20" s="67">
        <v>13</v>
      </c>
      <c r="H20" s="68">
        <v>1913710</v>
      </c>
      <c r="I20" s="68">
        <v>1454925</v>
      </c>
    </row>
    <row r="21" spans="1:9" ht="12.75" customHeight="1" x14ac:dyDescent="0.2">
      <c r="A21" s="216" t="s">
        <v>182</v>
      </c>
      <c r="B21" s="216"/>
      <c r="C21" s="216"/>
      <c r="D21" s="216"/>
      <c r="E21" s="216"/>
      <c r="F21" s="216"/>
      <c r="G21" s="67">
        <v>14</v>
      </c>
      <c r="H21" s="68">
        <v>-2964800</v>
      </c>
      <c r="I21" s="68">
        <v>-1451111</v>
      </c>
    </row>
    <row r="22" spans="1:9" ht="12.75" customHeight="1" x14ac:dyDescent="0.2">
      <c r="A22" s="216" t="s">
        <v>183</v>
      </c>
      <c r="B22" s="216"/>
      <c r="C22" s="216"/>
      <c r="D22" s="216"/>
      <c r="E22" s="216"/>
      <c r="F22" s="216"/>
      <c r="G22" s="67">
        <v>15</v>
      </c>
      <c r="H22" s="68">
        <v>-131493</v>
      </c>
      <c r="I22" s="68">
        <v>-575014</v>
      </c>
    </row>
    <row r="23" spans="1:9" ht="12.75" customHeight="1" x14ac:dyDescent="0.2">
      <c r="A23" s="216" t="s">
        <v>184</v>
      </c>
      <c r="B23" s="216"/>
      <c r="C23" s="216"/>
      <c r="D23" s="216"/>
      <c r="E23" s="216"/>
      <c r="F23" s="216"/>
      <c r="G23" s="67">
        <v>16</v>
      </c>
      <c r="H23" s="68">
        <v>51985</v>
      </c>
      <c r="I23" s="68">
        <v>-99820</v>
      </c>
    </row>
    <row r="24" spans="1:9" ht="12.75" customHeight="1" x14ac:dyDescent="0.2">
      <c r="A24" s="233" t="s">
        <v>185</v>
      </c>
      <c r="B24" s="233"/>
      <c r="C24" s="233"/>
      <c r="D24" s="233"/>
      <c r="E24" s="233"/>
      <c r="F24" s="233"/>
      <c r="G24" s="69">
        <v>17</v>
      </c>
      <c r="H24" s="70">
        <f>H18+H19</f>
        <v>10711661</v>
      </c>
      <c r="I24" s="70">
        <f>I18+I19</f>
        <v>10889910</v>
      </c>
    </row>
    <row r="25" spans="1:9" ht="12.75" customHeight="1" x14ac:dyDescent="0.2">
      <c r="A25" s="182" t="s">
        <v>186</v>
      </c>
      <c r="B25" s="182"/>
      <c r="C25" s="182"/>
      <c r="D25" s="182"/>
      <c r="E25" s="182"/>
      <c r="F25" s="182"/>
      <c r="G25" s="67">
        <v>18</v>
      </c>
      <c r="H25" s="68">
        <v>-608460</v>
      </c>
      <c r="I25" s="68">
        <f>-721839-951642</f>
        <v>-1673481</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10103201</v>
      </c>
      <c r="I27" s="70">
        <f>I24+I25+I26</f>
        <v>9216429</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15507</v>
      </c>
      <c r="I29" s="71">
        <v>95000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1972</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15507</v>
      </c>
      <c r="I35" s="72">
        <f>I29+I30+I31+I32+I33+I34</f>
        <v>96972</v>
      </c>
    </row>
    <row r="36" spans="1:9" ht="22.9" customHeight="1" x14ac:dyDescent="0.2">
      <c r="A36" s="182" t="s">
        <v>197</v>
      </c>
      <c r="B36" s="182"/>
      <c r="C36" s="182"/>
      <c r="D36" s="182"/>
      <c r="E36" s="182"/>
      <c r="F36" s="182"/>
      <c r="G36" s="67">
        <v>28</v>
      </c>
      <c r="H36" s="71">
        <v>-3002872</v>
      </c>
      <c r="I36" s="71">
        <f>-1372793-1334936-1549</f>
        <v>-2709278</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-3002872</v>
      </c>
      <c r="I41" s="72">
        <f>I36+I37+I38+I39+I40</f>
        <v>-2709278</v>
      </c>
    </row>
    <row r="42" spans="1:9" ht="29.45" customHeight="1" x14ac:dyDescent="0.2">
      <c r="A42" s="234" t="s">
        <v>203</v>
      </c>
      <c r="B42" s="234"/>
      <c r="C42" s="234"/>
      <c r="D42" s="234"/>
      <c r="E42" s="234"/>
      <c r="F42" s="234"/>
      <c r="G42" s="69">
        <v>34</v>
      </c>
      <c r="H42" s="72">
        <f>H35+H41</f>
        <v>-2987365</v>
      </c>
      <c r="I42" s="72">
        <f>I35+I41</f>
        <v>-2612306</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1727228</v>
      </c>
    </row>
    <row r="47" spans="1:9" ht="12.75" customHeight="1" x14ac:dyDescent="0.2">
      <c r="A47" s="182" t="s">
        <v>208</v>
      </c>
      <c r="B47" s="182"/>
      <c r="C47" s="182"/>
      <c r="D47" s="182"/>
      <c r="E47" s="182"/>
      <c r="F47" s="182"/>
      <c r="G47" s="67">
        <v>38</v>
      </c>
      <c r="H47" s="71">
        <v>0</v>
      </c>
      <c r="I47" s="71">
        <v>1331153</v>
      </c>
    </row>
    <row r="48" spans="1:9" ht="22.15" customHeight="1" x14ac:dyDescent="0.2">
      <c r="A48" s="233" t="s">
        <v>209</v>
      </c>
      <c r="B48" s="233"/>
      <c r="C48" s="233"/>
      <c r="D48" s="233"/>
      <c r="E48" s="233"/>
      <c r="F48" s="233"/>
      <c r="G48" s="69">
        <v>39</v>
      </c>
      <c r="H48" s="72">
        <f>H44+H45+H46+H47</f>
        <v>0</v>
      </c>
      <c r="I48" s="72">
        <f>I44+I45+I46+I47</f>
        <v>3058381</v>
      </c>
    </row>
    <row r="49" spans="1:9" ht="24.6" customHeight="1" x14ac:dyDescent="0.2">
      <c r="A49" s="182" t="s">
        <v>305</v>
      </c>
      <c r="B49" s="182"/>
      <c r="C49" s="182"/>
      <c r="D49" s="182"/>
      <c r="E49" s="182"/>
      <c r="F49" s="182"/>
      <c r="G49" s="67">
        <v>40</v>
      </c>
      <c r="H49" s="71">
        <v>-3281700</v>
      </c>
      <c r="I49" s="71">
        <v>-5453611</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-3281700</v>
      </c>
      <c r="I54" s="72">
        <f>I49+I50+I51+I52+I53</f>
        <v>-5453611</v>
      </c>
    </row>
    <row r="55" spans="1:9" ht="29.45" customHeight="1" x14ac:dyDescent="0.2">
      <c r="A55" s="234" t="s">
        <v>215</v>
      </c>
      <c r="B55" s="234"/>
      <c r="C55" s="234"/>
      <c r="D55" s="234"/>
      <c r="E55" s="234"/>
      <c r="F55" s="234"/>
      <c r="G55" s="69">
        <v>46</v>
      </c>
      <c r="H55" s="72">
        <f>H48+H54</f>
        <v>-3281700</v>
      </c>
      <c r="I55" s="72">
        <f>I48+I54</f>
        <v>-2395230</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3834136</v>
      </c>
      <c r="I57" s="72">
        <f>I27+I42+I55+I56</f>
        <v>4208893</v>
      </c>
    </row>
    <row r="58" spans="1:9" x14ac:dyDescent="0.2">
      <c r="A58" s="236" t="s">
        <v>218</v>
      </c>
      <c r="B58" s="236"/>
      <c r="C58" s="236"/>
      <c r="D58" s="236"/>
      <c r="E58" s="236"/>
      <c r="F58" s="236"/>
      <c r="G58" s="67">
        <v>49</v>
      </c>
      <c r="H58" s="71">
        <v>3086625</v>
      </c>
      <c r="I58" s="71">
        <v>806077</v>
      </c>
    </row>
    <row r="59" spans="1:9" ht="31.15" customHeight="1" x14ac:dyDescent="0.2">
      <c r="A59" s="234" t="s">
        <v>219</v>
      </c>
      <c r="B59" s="234"/>
      <c r="C59" s="234"/>
      <c r="D59" s="234"/>
      <c r="E59" s="234"/>
      <c r="F59" s="234"/>
      <c r="G59" s="69">
        <v>50</v>
      </c>
      <c r="H59" s="72">
        <f>H57+H58</f>
        <v>6920761</v>
      </c>
      <c r="I59" s="72">
        <f>I57+I58</f>
        <v>5014970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49" sqref="I49"/>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K38" zoomScale="117" zoomScaleNormal="100" zoomScaleSheetLayoutView="80" workbookViewId="0">
      <selection activeCell="I49" sqref="I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44927</v>
      </c>
      <c r="F2" s="4" t="s">
        <v>0</v>
      </c>
      <c r="G2" s="9">
        <v>45199</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64039781</v>
      </c>
      <c r="I7" s="33">
        <v>31085131</v>
      </c>
      <c r="J7" s="33">
        <v>0</v>
      </c>
      <c r="K7" s="33">
        <v>0</v>
      </c>
      <c r="L7" s="33">
        <v>0</v>
      </c>
      <c r="M7" s="33">
        <v>0</v>
      </c>
      <c r="N7" s="33">
        <v>0</v>
      </c>
      <c r="O7" s="33">
        <v>0</v>
      </c>
      <c r="P7" s="33">
        <v>0</v>
      </c>
      <c r="Q7" s="33">
        <v>0</v>
      </c>
      <c r="R7" s="33">
        <v>0</v>
      </c>
      <c r="S7" s="33">
        <v>0</v>
      </c>
      <c r="T7" s="33">
        <v>0</v>
      </c>
      <c r="U7" s="33">
        <v>-23346034</v>
      </c>
      <c r="V7" s="33">
        <v>0</v>
      </c>
      <c r="W7" s="34">
        <f>H7+I7+J7+K7-L7+M7+N7+O7+P7+Q7+R7+U7+V7+S7+T7</f>
        <v>71778878</v>
      </c>
      <c r="X7" s="33">
        <v>0</v>
      </c>
      <c r="Y7" s="34">
        <f>W7+X7</f>
        <v>71778878</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64039781</v>
      </c>
      <c r="I10" s="34">
        <f t="shared" ref="I10:Y10" si="2">I7+I8+I9</f>
        <v>31085131</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-23346034</v>
      </c>
      <c r="V10" s="34">
        <f t="shared" si="2"/>
        <v>0</v>
      </c>
      <c r="W10" s="34">
        <f t="shared" si="2"/>
        <v>71778878</v>
      </c>
      <c r="X10" s="34">
        <f t="shared" si="2"/>
        <v>0</v>
      </c>
      <c r="Y10" s="34">
        <f t="shared" si="2"/>
        <v>71778878</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-103556</v>
      </c>
      <c r="W11" s="34">
        <f t="shared" ref="W11:W29" si="3">H11+I11+J11+K11-L11+M11+N11+O11+P11+Q11+R11+U11+V11+S11+T11</f>
        <v>-103556</v>
      </c>
      <c r="X11" s="33">
        <v>0</v>
      </c>
      <c r="Y11" s="34">
        <f t="shared" ref="Y11:Y29" si="4">W11+X11</f>
        <v>-103556</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64039781</v>
      </c>
      <c r="I30" s="36">
        <f t="shared" ref="I30:Y30" si="5">SUM(I10:I29)</f>
        <v>31085131</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-23346034</v>
      </c>
      <c r="V30" s="36">
        <f t="shared" si="5"/>
        <v>-103556</v>
      </c>
      <c r="W30" s="36">
        <f t="shared" si="5"/>
        <v>71675322</v>
      </c>
      <c r="X30" s="36">
        <f t="shared" si="5"/>
        <v>0</v>
      </c>
      <c r="Y30" s="36">
        <f t="shared" si="5"/>
        <v>71675322</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-103556</v>
      </c>
      <c r="W33" s="34">
        <f t="shared" si="8"/>
        <v>-103556</v>
      </c>
      <c r="X33" s="34">
        <f t="shared" si="8"/>
        <v>0</v>
      </c>
      <c r="Y33" s="34">
        <f t="shared" si="8"/>
        <v>-103556</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64039781</v>
      </c>
      <c r="I36" s="33">
        <v>31085131</v>
      </c>
      <c r="J36" s="33">
        <v>0</v>
      </c>
      <c r="K36" s="33">
        <v>0</v>
      </c>
      <c r="L36" s="33">
        <v>0</v>
      </c>
      <c r="M36" s="33">
        <v>0</v>
      </c>
      <c r="N36" s="33">
        <v>0</v>
      </c>
      <c r="O36" s="33">
        <v>0</v>
      </c>
      <c r="P36" s="33">
        <v>0</v>
      </c>
      <c r="Q36" s="33">
        <v>0</v>
      </c>
      <c r="R36" s="33">
        <v>0</v>
      </c>
      <c r="S36" s="33">
        <v>0</v>
      </c>
      <c r="T36" s="33">
        <v>0</v>
      </c>
      <c r="U36" s="33">
        <f>+U30+V30</f>
        <v>-23449590</v>
      </c>
      <c r="V36" s="33">
        <v>0</v>
      </c>
      <c r="W36" s="37">
        <f>H36+I36+J36+K36-L36+M36+N36+O36+P36+Q36+R36+U36+V36+S36+T36</f>
        <v>71675322</v>
      </c>
      <c r="X36" s="33">
        <v>0</v>
      </c>
      <c r="Y36" s="37">
        <f t="shared" ref="Y36:Y38" si="12">W36+X36</f>
        <v>71675322</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64039781</v>
      </c>
      <c r="I39" s="34">
        <f t="shared" ref="I39:Y39" si="14">I36+I37+I38</f>
        <v>31085131</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-23449590</v>
      </c>
      <c r="V39" s="34">
        <f t="shared" si="14"/>
        <v>0</v>
      </c>
      <c r="W39" s="34">
        <f t="shared" si="14"/>
        <v>71675322</v>
      </c>
      <c r="X39" s="34">
        <f t="shared" si="14"/>
        <v>0</v>
      </c>
      <c r="Y39" s="34">
        <f t="shared" si="14"/>
        <v>71675322</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11211982</v>
      </c>
      <c r="W40" s="37">
        <f t="shared" ref="W40:W58" si="15">H40+I40+J40+K40-L40+M40+N40+O40+P40+Q40+R40+U40+V40+S40+T40</f>
        <v>11211982</v>
      </c>
      <c r="X40" s="33">
        <v>0</v>
      </c>
      <c r="Y40" s="37">
        <f t="shared" ref="Y40:Y58" si="16">W40+X40</f>
        <v>11211982</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-1</v>
      </c>
      <c r="I48" s="33">
        <v>1</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64039780</v>
      </c>
      <c r="I59" s="36">
        <f t="shared" ref="I59:Y59" si="17">SUM(I39:I58)</f>
        <v>31085132</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-23449590</v>
      </c>
      <c r="V59" s="36">
        <f t="shared" si="17"/>
        <v>11211982</v>
      </c>
      <c r="W59" s="36">
        <f t="shared" si="17"/>
        <v>82887304</v>
      </c>
      <c r="X59" s="36">
        <f t="shared" si="17"/>
        <v>0</v>
      </c>
      <c r="Y59" s="36">
        <f t="shared" si="17"/>
        <v>82887304</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-1</v>
      </c>
      <c r="I61" s="37">
        <f t="shared" ref="I61:Y61" si="18">SUM(I41:I49)</f>
        <v>1</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7" t="s">
        <v>435</v>
      </c>
      <c r="B62" s="267"/>
      <c r="C62" s="267"/>
      <c r="D62" s="267"/>
      <c r="E62" s="267"/>
      <c r="F62" s="267"/>
      <c r="G62" s="7">
        <v>53</v>
      </c>
      <c r="H62" s="37">
        <f>H40+H61</f>
        <v>-1</v>
      </c>
      <c r="I62" s="37">
        <f t="shared" ref="I62:Y62" si="20">I40+I61</f>
        <v>1</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11211982</v>
      </c>
      <c r="W62" s="37">
        <f t="shared" si="20"/>
        <v>11211982</v>
      </c>
      <c r="X62" s="37">
        <f t="shared" si="20"/>
        <v>0</v>
      </c>
      <c r="Y62" s="37">
        <f t="shared" si="20"/>
        <v>11211982</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A41" sqref="A41"/>
    </sheetView>
  </sheetViews>
  <sheetFormatPr defaultRowHeight="12.75" x14ac:dyDescent="0.2"/>
  <cols>
    <col min="9" max="9" width="95" customWidth="1"/>
  </cols>
  <sheetData>
    <row r="1" spans="1:9" x14ac:dyDescent="0.2">
      <c r="A1" s="294" t="s">
        <v>473</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7" ma:contentTypeDescription="Stvaranje novog dokumenta." ma:contentTypeScope="" ma:versionID="d61f9cd4c7d6275e33055d9afa75f44f">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362b7376120c04140803166c63643d11"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metadata/properties"/>
    <ds:schemaRef ds:uri="http://schemas.microsoft.com/office/infopath/2007/PartnerControls"/>
    <ds:schemaRef ds:uri="041d80b7-e3cf-4673-a593-9d4c7240208b"/>
    <ds:schemaRef ds:uri="d65a50fc-9b55-461a-a454-307befa59360"/>
  </ds:schemaRefs>
</ds:datastoreItem>
</file>

<file path=customXml/itemProps3.xml><?xml version="1.0" encoding="utf-8"?>
<ds:datastoreItem xmlns:ds="http://schemas.openxmlformats.org/officeDocument/2006/customXml" ds:itemID="{4F0B9979-ACC7-4D3C-A71A-A348BEE856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Natali Ivančić-Majetić</cp:lastModifiedBy>
  <cp:lastPrinted>2023-04-29T09:44:01Z</cp:lastPrinted>
  <dcterms:created xsi:type="dcterms:W3CDTF">2008-10-17T11:51:54Z</dcterms:created>
  <dcterms:modified xsi:type="dcterms:W3CDTF">2023-10-16T08:50:48Z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