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4/ZA OBJAVU/NEKONSOLIDIRANO/ENG/"/>
    </mc:Choice>
  </mc:AlternateContent>
  <xr:revisionPtr revIDLastSave="207" documentId="8_{C5AF5B65-30C9-497E-A480-8EA3A8B926C8}" xr6:coauthVersionLast="47" xr6:coauthVersionMax="47" xr10:uidLastSave="{F6C940DE-B176-4A26-B340-B6417AD4CD69}"/>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K13" i="19"/>
  <c r="J13" i="19"/>
  <c r="K12" i="19"/>
  <c r="J12" i="19"/>
  <c r="K10" i="19"/>
  <c r="J10" i="19"/>
  <c r="H132" i="18"/>
  <c r="I131" i="18"/>
  <c r="H131" i="18"/>
  <c r="I125" i="18"/>
  <c r="H115" i="18"/>
  <c r="I56" i="18"/>
  <c r="H56" i="18"/>
  <c r="H46" i="18"/>
  <c r="I19" i="18"/>
  <c r="I18"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89" i="19" s="1"/>
  <c r="K66" i="19"/>
  <c r="H67" i="19"/>
  <c r="H89" i="19" s="1"/>
  <c r="H68" i="19"/>
  <c r="I66" i="19"/>
  <c r="I68" i="19"/>
  <c r="I67" i="19"/>
  <c r="I89" i="19" s="1"/>
  <c r="J67" i="19"/>
  <c r="J89" i="19" s="1"/>
  <c r="J68" i="19"/>
  <c r="K109" i="19" l="1"/>
  <c r="J109" i="19"/>
  <c r="I109" i="19"/>
  <c r="H109" i="19"/>
  <c r="H112" i="19" l="1"/>
  <c r="H111" i="19" s="1"/>
  <c r="I112" i="19"/>
  <c r="I111" i="19" s="1"/>
  <c r="J112" i="19"/>
  <c r="J111" i="19" s="1"/>
  <c r="K112" i="19"/>
  <c r="K111" i="19" s="1"/>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<sst xmlns="http://schemas.openxmlformats.org/spreadsheetml/2006/main" count="540" uniqueCount="524">
  <si>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</si>
  <si>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</si>
  <si>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</si>
  <si>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</si>
  <si>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</si>
  <si>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</si>
  <si>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</si>
  <si>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</si>
  <si>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</si>
  <si>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</si>
  <si>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</si>
  <si>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</si>
  <si>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</si>
  <si>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</si>
  <si>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</si>
  <si>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</si>
  <si>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</si>
  <si>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</si>
  <si>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</si>
  <si>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</si>
  <si>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</si>
  <si>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</si>
  <si>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</si>
  <si>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</si>
  <si>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</si>
  <si>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</si>
  <si>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</si>
  <si>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</si>
  <si>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</si>
  <si>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</si>
  <si>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</si>
  <si>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</si>
  <si>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</si>
  <si>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</si>
  <si>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</si>
  <si>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</si>
  <si>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</si>
  <si>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</si>
  <si>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</si>
  <si>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</si>
  <si>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</si>
  <si>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</si>
  <si>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</si>
  <si>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</si>
  <si>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</si>
  <si>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</si>
  <si>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</si>
  <si>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</si>
  <si>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</si>
  <si>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</si>
  <si>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</si>
  <si>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</si>
  <si>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</si>
  <si>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</si>
  <si>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</si>
  <si>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</si>
  <si>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</si>
  <si>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</si>
  <si>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</si>
  <si>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</si>
  <si>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</si>
  <si>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</si>
  <si>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</si>
  <si>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</si>
  <si>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</si>
  <si>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</si>
  <si>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</si>
  <si>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</si>
  <si>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</si>
  <si>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</si>
  <si>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</si>
  <si>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</si>
  <si>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</si>
  <si>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</si>
  <si>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</si>
  <si>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</si>
  <si>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</si>
  <si>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</si>
  <si>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</si>
  <si>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</si>
  <si>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</si>
  <si>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</si>
  <si>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</si>
  <si>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</si>
  <si>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</si>
  <si>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</si>
  <si>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</si>
  <si>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</si>
  <si>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</si>
  <si>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</si>
  <si>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</si>
  <si>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</si>
  <si>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</si>
  <si>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</si>
  <si>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</si>
  <si>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</si>
  <si>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</si>
  <si>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</si>
  <si>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</si>
  <si>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</si>
  <si>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</si>
  <si>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</si>
  <si>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</si>
  <si>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</si>
  <si>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</si>
  <si>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</si>
  <si>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</si>
  <si>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</si>
  <si>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</si>
  <si>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</si>
  <si>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</si>
  <si>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</si>
  <si>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</si>
  <si>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</si>
  <si>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</si>
  <si>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</si>
  <si>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</si>
  <si>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</si>
  <si>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</si>
  <si>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</si>
  <si>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</si>
  <si>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</si>
  <si>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</si>
  <si>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</si>
  <si>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</si>
  <si>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</si>
  <si>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</si>
  <si>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</si>
  <si>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</si>
  <si>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</si>
  <si>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</si>
  <si>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</si>
  <si>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</si>
  <si>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</si>
  <si>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</si>
  <si>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</si>
  <si>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</si>
  <si>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</si>
  <si>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</si>
  <si>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</si>
  <si>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</si>
  <si>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</si>
  <si>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</si>
  <si>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</si>
  <si>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</si>
  <si>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</si>
  <si>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</si>
  <si>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</si>
  <si>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</si>
  <si>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</si>
  <si>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</si>
  <si>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</si>
  <si>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</si>
  <si>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</si>
  <si>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</si>
  <si>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</si>
  <si>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</si>
  <si>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</si>
  <si>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</si>
  <si>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</si>
  <si>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</si>
  <si>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</si>
  <si>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</si>
  <si>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</si>
  <si>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</si>
  <si>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</si>
  <si>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</si>
  <si>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</si>
  <si>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</si>
  <si>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</si>
  <si>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</si>
  <si>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</si>
  <si>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</si>
  <si>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</si>
  <si>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</si>
  <si>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</si>
  <si>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</si>
  <si>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</si>
  <si>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</si>
  <si>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</si>
  <si>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</si>
  <si>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</si>
  <si>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</si>
  <si>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</si>
  <si>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</si>
  <si>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</si>
  <si>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</si>
  <si>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</si>
  <si>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</si>
  <si>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</si>
  <si>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</si>
  <si>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</si>
  <si>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</si>
  <si>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</si>
  <si>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</si>
  <si>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</si>
  <si>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</si>
  <si>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</si>
  <si>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</si>
  <si>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</si>
  <si>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</si>
  <si>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</si>
  <si>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</si>
  <si>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</si>
  <si>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</si>
  <si>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</si>
  <si>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</si>
  <si>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</si>
  <si>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</si>
  <si>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</si>
  <si>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</si>
  <si>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</si>
  <si>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</si>
  <si>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</si>
  <si>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</si>
  <si>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</si>
  <si>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</si>
  <si>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</si>
  <si>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</si>
  <si>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</si>
  <si>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</si>
  <si>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</si>
  <si>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</si>
  <si>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</si>
  <si>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</si>
  <si>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</si>
  <si>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</si>
  <si>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</si>
  <si>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</si>
  <si>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</si>
  <si>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</si>
  <si>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</si>
  <si>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</si>
  <si>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</si>
  <si>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</si>
  <si>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</si>
  <si>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</si>
  <si>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</si>
  <si>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</si>
  <si>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</si>
  <si>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</si>
  <si>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</si>
  <si>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</si>
  <si>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</si>
  <si>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</si>
  <si>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</si>
  <si>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</si>
  <si>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</si>
  <si>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</si>
  <si>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</si>
  <si>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</si>
  <si>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</si>
  <si>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</si>
  <si>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</si>
  <si>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</si>
  <si>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</si>
  <si>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</si>
  <si>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</si>
  <si>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</si>
  <si>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</si>
  <si>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</si>
  <si>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</si>
  <si>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</si>
  <si>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</si>
  <si>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</si>
  <si>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</si>
  <si>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</si>
  <si>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</si>
  <si>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</si>
  <si>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</si>
  <si>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</si>
  <si>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</si>
  <si>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</si>
  <si>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</si>
  <si>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</si>
  <si>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</si>
  <si>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</si>
  <si>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</si>
  <si>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</si>
  <si>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</si>
  <si>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</si>
  <si>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</si>
  <si>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</si>
  <si>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</si>
  <si>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</si>
  <si>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</si>
  <si>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</si>
  <si>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</si>
  <si>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</si>
  <si>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</si>
  <si>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</si>
  <si>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</si>
  <si>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</si>
  <si>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</si>
  <si>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</si>
  <si>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</si>
  <si>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</si>
  <si>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</si>
  <si>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</si>
  <si>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</si>
  <si>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</si>
  <si>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</si>
  <si>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</si>
  <si>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</si>
  <si>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</si>
  <si>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</si>
  <si>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</si>
  <si>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</si>
  <si>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</si>
  <si>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</si>
  <si>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</si>
  <si>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</si>
  <si>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</si>
  <si>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</si>
  <si>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</si>
  <si>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</si>
  <si>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</si>
  <si>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</si>
  <si>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</si>
  <si>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</si>
  <si>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</si>
  <si>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</si>
  <si>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</si>
  <si>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</si>
  <si>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</si>
  <si>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</si>
  <si>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</si>
  <si>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</si>
  <si>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</si>
  <si>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</si>
  <si>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</si>
  <si>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</si>
  <si>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</si>
  <si>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</si>
  <si>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</si>
  <si>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</si>
  <si>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</si>
  <si>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</si>
  <si>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</si>
  <si>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</si>
  <si>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</si>
  <si>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</si>
  <si>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</si>
  <si>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</si>
  <si>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</si>
  <si>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</si>
  <si>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</si>
  <si>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</si>
  <si>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</si>
  <si>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</si>
  <si>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</si>
  <si>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</si>
  <si>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</si>
  <si>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</si>
  <si>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</si>
  <si>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</si>
  <si>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</si>
  <si>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</si>
  <si>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</si>
  <si>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</si>
  <si>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</si>
  <si>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</si>
  <si>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</si>
  <si>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</si>
  <si>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</si>
  <si>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</si>
  <si>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</si>
  <si>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</si>
  <si>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</si>
  <si>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</si>
  <si>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</si>
  <si>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</si>
  <si>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</si>
  <si>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</si>
  <si>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</si>
  <si>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</si>
  <si>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</si>
  <si>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</si>
  <si>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</si>
  <si>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</si>
  <si>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</si>
  <si>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</si>
  <si>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</si>
  <si>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</si>
  <si>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</si>
  <si>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</si>
  <si>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</si>
  <si>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</si>
  <si>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</si>
  <si>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</si>
  <si>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</si>
  <si>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</si>
  <si>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</si>
  <si>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</si>
  <si>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</si>
  <si>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</si>
  <si>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</si>
  <si>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</si>
  <si>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</si>
  <si>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</si>
  <si>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</si>
  <si>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</si>
  <si>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</si>
  <si>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</si>
  <si>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</si>
  <si>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</si>
  <si>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</si>
  <si>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</si>
  <si>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</si>
  <si>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</si>
  <si>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</si>
  <si>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</si>
  <si>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</si>
  <si>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</si>
  <si>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</si>
  <si>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</si>
  <si>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</si>
  <si>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</si>
  <si>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</si>
  <si>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</si>
  <si>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</si>
  <si>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</si>
  <si>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</si>
  <si>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</si>
  <si>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</si>
  <si>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</si>
  <si>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</si>
  <si>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</si>
  <si>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</si>
  <si>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</si>
  <si>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</si>
  <si>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</si>
  <si>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</si>
  <si>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</si>
  <si>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</si>
  <si>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</si>
  <si>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</si>
  <si>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</si>
  <si>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</si>
  <si>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</si>
  <si>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</si>
  <si>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</si>
  <si>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</si>
  <si>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</si>
  <si>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</si>
  <si>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</si>
  <si>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</si>
  <si>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</si>
  <si>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</si>
  <si>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</si>
  <si>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</si>
  <si>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</si>
  <si>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</si>
  <si>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</si>
  <si>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</si>
  <si>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</si>
  <si>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</si>
  <si>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</si>
  <si>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</si>
  <si>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</si>
  <si>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</si>
  <si>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</si>
  <si>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</si>
  <si>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</si>
  <si>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</si>
  <si>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</si>
  <si>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</si>
  <si>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</si>
  <si>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</si>
  <si>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</si>
  <si>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</si>
  <si>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</si>
  <si>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</si>
  <si>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</si>
  <si>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</si>
  <si>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</si>
  <si>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</si>
  <si>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</si>
  <si>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</si>
  <si>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</si>
  <si>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</si>
  <si>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</si>
  <si>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</si>
  <si>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</si>
  <si>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</si>
  <si>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</si>
  <si>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</si>
  <si>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</si>
  <si>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</si>
  <si>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</si>
  <si>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</si>
  <si>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</si>
  <si>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</si>
  <si>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</si>
  <si>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</si>
  <si>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</si>
  <si>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</si>
  <si>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</si>
  <si>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</si>
  <si>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</si>
  <si>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</si>
  <si>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</si>
  <si>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</si>
  <si>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</si>
  <si>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</si>
  <si>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</si>
  <si>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</si>
  <si>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</si>
  <si>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</si>
  <si>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</si>
  <si>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</si>
  <si>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</si>
  <si>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</si>
  <si>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</si>
  <si>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</si>
  <si>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</si>
  <si>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</si>
  <si>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</si>
  <si>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</si>
  <si>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</si>
  <si>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18. Under the capital and reserves items, the presentation of reserves has been corrected, in such a way that the total amount has been broken down into capital and revaluation reserves.</t>
  </si>
  <si>
    <t>balance as at 30.09.2024</t>
  </si>
  <si>
    <t>for the period 01.01.2024. to 30.09.2024.</t>
  </si>
  <si>
    <t>NOTES TO FINANCIAL STATEMENTS - TFI
(drawn up for quarterly reporting periods)
Name of the issuer:   JADRAN d.d.
Personal identification number (OIB):   56994999963
Reporting period: 01.01.2024.-.30.09.2024.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</si>
</sst>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3" workbookViewId="0">
      <selection activeCell="K8" sqref="K8"/>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45565</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516</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519</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G137" sqref="G137"/>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521</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518</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112696965</v>
      </c>
      <c r="I9" s="30">
        <f>I10+I17+I27+I38+I43</f>
        <v>110078924</v>
      </c>
    </row>
    <row r="10" spans="1:9" ht="12.75" customHeight="1" x14ac:dyDescent="0.25">
      <c r="A10" s="182" t="s">
        <v>50</v>
      </c>
      <c r="B10" s="182"/>
      <c r="C10" s="182"/>
      <c r="D10" s="182"/>
      <c r="E10" s="182"/>
      <c r="F10" s="182"/>
      <c r="G10" s="14">
        <v>3</v>
      </c>
      <c r="H10" s="30">
        <f>H11+H12+H13+H14+H15+H16</f>
        <v>7865868</v>
      </c>
      <c r="I10" s="30">
        <f>I11+I12+I13+I14+I15+I16</f>
        <v>6967270</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207363</v>
      </c>
      <c r="I12" s="29">
        <v>127724</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7658505</v>
      </c>
      <c r="I16" s="29">
        <v>6839546</v>
      </c>
    </row>
    <row r="17" spans="1:9" ht="12.75" customHeight="1" x14ac:dyDescent="0.25">
      <c r="A17" s="182" t="s">
        <v>55</v>
      </c>
      <c r="B17" s="182"/>
      <c r="C17" s="182"/>
      <c r="D17" s="182"/>
      <c r="E17" s="182"/>
      <c r="F17" s="182"/>
      <c r="G17" s="14">
        <v>10</v>
      </c>
      <c r="H17" s="30">
        <f>H18+H19+H20+H21+H22+H23+H24+H25+H26</f>
        <v>79559036</v>
      </c>
      <c r="I17" s="30">
        <f>I18+I19+I20+I21+I22+I23+I24+I25+I26</f>
        <v>77839593</v>
      </c>
    </row>
    <row r="18" spans="1:9" ht="12.75" customHeight="1" x14ac:dyDescent="0.25">
      <c r="A18" s="181" t="s">
        <v>56</v>
      </c>
      <c r="B18" s="181"/>
      <c r="C18" s="181"/>
      <c r="D18" s="181"/>
      <c r="E18" s="181"/>
      <c r="F18" s="181"/>
      <c r="G18" s="13">
        <v>11</v>
      </c>
      <c r="H18" s="29">
        <v>31927534</v>
      </c>
      <c r="I18" s="29">
        <f>35775224-3845712-1978</f>
        <v>31927534</v>
      </c>
    </row>
    <row r="19" spans="1:9" ht="12.75" customHeight="1" x14ac:dyDescent="0.25">
      <c r="A19" s="181" t="s">
        <v>57</v>
      </c>
      <c r="B19" s="181"/>
      <c r="C19" s="181"/>
      <c r="D19" s="181"/>
      <c r="E19" s="181"/>
      <c r="F19" s="181"/>
      <c r="G19" s="13">
        <v>12</v>
      </c>
      <c r="H19" s="29">
        <v>33022966</v>
      </c>
      <c r="I19" s="29">
        <f>32444694-359532+1978</f>
        <v>32087140</v>
      </c>
    </row>
    <row r="20" spans="1:9" ht="12.75" customHeight="1" x14ac:dyDescent="0.25">
      <c r="A20" s="181" t="s">
        <v>58</v>
      </c>
      <c r="B20" s="181"/>
      <c r="C20" s="181"/>
      <c r="D20" s="181"/>
      <c r="E20" s="181"/>
      <c r="F20" s="181"/>
      <c r="G20" s="13">
        <v>13</v>
      </c>
      <c r="H20" s="29">
        <v>10130421</v>
      </c>
      <c r="I20" s="29">
        <v>9073586</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167179</v>
      </c>
      <c r="I22" s="29">
        <v>143921</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98835</v>
      </c>
      <c r="I24" s="29">
        <v>402168</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4212101</v>
      </c>
      <c r="I26" s="29">
        <v>4205244</v>
      </c>
    </row>
    <row r="27" spans="1:9" ht="12.75" customHeight="1" x14ac:dyDescent="0.25">
      <c r="A27" s="182" t="s">
        <v>65</v>
      </c>
      <c r="B27" s="182"/>
      <c r="C27" s="182"/>
      <c r="D27" s="182"/>
      <c r="E27" s="182"/>
      <c r="F27" s="182"/>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2200551</v>
      </c>
      <c r="I43" s="29">
        <v>2200551</v>
      </c>
    </row>
    <row r="44" spans="1:9" ht="12.75" customHeight="1" x14ac:dyDescent="0.25">
      <c r="A44" s="183" t="s">
        <v>82</v>
      </c>
      <c r="B44" s="183"/>
      <c r="C44" s="183"/>
      <c r="D44" s="183"/>
      <c r="E44" s="183"/>
      <c r="F44" s="183"/>
      <c r="G44" s="14">
        <v>37</v>
      </c>
      <c r="H44" s="30">
        <f>H45+H53+H60+H70</f>
        <v>2504548</v>
      </c>
      <c r="I44" s="30">
        <f>I45+I53+I60+I70</f>
        <v>6804000</v>
      </c>
    </row>
    <row r="45" spans="1:9" ht="12.75" customHeight="1" x14ac:dyDescent="0.25">
      <c r="A45" s="182" t="s">
        <v>83</v>
      </c>
      <c r="B45" s="182"/>
      <c r="C45" s="182"/>
      <c r="D45" s="182"/>
      <c r="E45" s="182"/>
      <c r="F45" s="182"/>
      <c r="G45" s="14">
        <v>38</v>
      </c>
      <c r="H45" s="30">
        <f>SUM(H46:H52)</f>
        <v>81067</v>
      </c>
      <c r="I45" s="30">
        <f>SUM(I46:I52)</f>
        <v>144940</v>
      </c>
    </row>
    <row r="46" spans="1:9" ht="12.75" customHeight="1" x14ac:dyDescent="0.25">
      <c r="A46" s="181" t="s">
        <v>84</v>
      </c>
      <c r="B46" s="181"/>
      <c r="C46" s="181"/>
      <c r="D46" s="181"/>
      <c r="E46" s="181"/>
      <c r="F46" s="181"/>
      <c r="G46" s="13">
        <v>39</v>
      </c>
      <c r="H46" s="29">
        <f>81067-2808</f>
        <v>78259</v>
      </c>
      <c r="I46" s="29">
        <v>140962</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2808</v>
      </c>
      <c r="I49" s="29">
        <v>3978</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926619</v>
      </c>
      <c r="I53" s="30">
        <f>SUM(I54:I59)</f>
        <v>2033095</v>
      </c>
    </row>
    <row r="54" spans="1:9" ht="12.75" customHeight="1" x14ac:dyDescent="0.25">
      <c r="A54" s="181" t="s">
        <v>92</v>
      </c>
      <c r="B54" s="181"/>
      <c r="C54" s="181"/>
      <c r="D54" s="181"/>
      <c r="E54" s="181"/>
      <c r="F54" s="181"/>
      <c r="G54" s="13">
        <v>47</v>
      </c>
      <c r="H54" s="29">
        <v>73193</v>
      </c>
      <c r="I54" s="29">
        <v>167718</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f>500102-73193</f>
        <v>426909</v>
      </c>
      <c r="I56" s="29">
        <f>1426165-167718</f>
        <v>1258447</v>
      </c>
    </row>
    <row r="57" spans="1:9" ht="12.75" customHeight="1" x14ac:dyDescent="0.25">
      <c r="A57" s="181" t="s">
        <v>95</v>
      </c>
      <c r="B57" s="181"/>
      <c r="C57" s="181"/>
      <c r="D57" s="181"/>
      <c r="E57" s="181"/>
      <c r="F57" s="181"/>
      <c r="G57" s="13">
        <v>50</v>
      </c>
      <c r="H57" s="29">
        <v>12604</v>
      </c>
      <c r="I57" s="29">
        <v>12523</v>
      </c>
    </row>
    <row r="58" spans="1:9" ht="12.75" customHeight="1" x14ac:dyDescent="0.25">
      <c r="A58" s="181" t="s">
        <v>96</v>
      </c>
      <c r="B58" s="181"/>
      <c r="C58" s="181"/>
      <c r="D58" s="181"/>
      <c r="E58" s="181"/>
      <c r="F58" s="181"/>
      <c r="G58" s="13">
        <v>51</v>
      </c>
      <c r="H58" s="29">
        <v>227710</v>
      </c>
      <c r="I58" s="29">
        <v>26482</v>
      </c>
    </row>
    <row r="59" spans="1:9" ht="12.75" customHeight="1" x14ac:dyDescent="0.25">
      <c r="A59" s="181" t="s">
        <v>97</v>
      </c>
      <c r="B59" s="181"/>
      <c r="C59" s="181"/>
      <c r="D59" s="181"/>
      <c r="E59" s="181"/>
      <c r="F59" s="181"/>
      <c r="G59" s="13">
        <v>52</v>
      </c>
      <c r="H59" s="29">
        <v>186203</v>
      </c>
      <c r="I59" s="29">
        <v>567925</v>
      </c>
    </row>
    <row r="60" spans="1:9" ht="12.75" customHeight="1" x14ac:dyDescent="0.25">
      <c r="A60" s="182" t="s">
        <v>98</v>
      </c>
      <c r="B60" s="182"/>
      <c r="C60" s="182"/>
      <c r="D60" s="182"/>
      <c r="E60" s="182"/>
      <c r="F60" s="182"/>
      <c r="G60" s="14">
        <v>53</v>
      </c>
      <c r="H60" s="30">
        <f>SUM(H61:H69)</f>
        <v>474236</v>
      </c>
      <c r="I60" s="30">
        <f>SUM(I61:I69)</f>
        <v>1949898</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474236</v>
      </c>
      <c r="I63" s="29">
        <v>1949898</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1022626</v>
      </c>
      <c r="I70" s="29">
        <v>2676067</v>
      </c>
    </row>
    <row r="71" spans="1:9" ht="12.75" customHeight="1" x14ac:dyDescent="0.25">
      <c r="A71" s="197" t="s">
        <v>109</v>
      </c>
      <c r="B71" s="197"/>
      <c r="C71" s="197"/>
      <c r="D71" s="197"/>
      <c r="E71" s="197"/>
      <c r="F71" s="197"/>
      <c r="G71" s="13">
        <v>64</v>
      </c>
      <c r="H71" s="29">
        <v>141352</v>
      </c>
      <c r="I71" s="29">
        <v>23781</v>
      </c>
    </row>
    <row r="72" spans="1:9" ht="12.75" customHeight="1" x14ac:dyDescent="0.25">
      <c r="A72" s="183" t="s">
        <v>110</v>
      </c>
      <c r="B72" s="183"/>
      <c r="C72" s="183"/>
      <c r="D72" s="183"/>
      <c r="E72" s="183"/>
      <c r="F72" s="183"/>
      <c r="G72" s="14">
        <v>65</v>
      </c>
      <c r="H72" s="30">
        <f>H8+H9+H44+H71</f>
        <v>115342865</v>
      </c>
      <c r="I72" s="30">
        <f>I8+I9+I44+I71</f>
        <v>116906705</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72103971</v>
      </c>
      <c r="I75" s="30">
        <f>I76+I77+I78+I84+I85+I91+I94+I97</f>
        <v>73181209</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3371336</v>
      </c>
      <c r="I77" s="29">
        <v>3371336</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27713796</v>
      </c>
      <c r="I84" s="108">
        <v>27713796</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-25749908</v>
      </c>
      <c r="I91" s="30">
        <f>I92-I93</f>
        <v>-23020941</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25749908</v>
      </c>
      <c r="I93" s="29">
        <v>23020941</v>
      </c>
    </row>
    <row r="94" spans="1:9" ht="12.75" customHeight="1" x14ac:dyDescent="0.25">
      <c r="A94" s="182" t="s">
        <v>398</v>
      </c>
      <c r="B94" s="182"/>
      <c r="C94" s="182"/>
      <c r="D94" s="182"/>
      <c r="E94" s="182"/>
      <c r="F94" s="182"/>
      <c r="G94" s="14">
        <v>86</v>
      </c>
      <c r="H94" s="30">
        <f>H95-H96</f>
        <v>2728967</v>
      </c>
      <c r="I94" s="30">
        <f>I95-I96</f>
        <v>1077238</v>
      </c>
    </row>
    <row r="95" spans="1:9" ht="12.75" customHeight="1" x14ac:dyDescent="0.25">
      <c r="A95" s="181" t="s">
        <v>126</v>
      </c>
      <c r="B95" s="181"/>
      <c r="C95" s="181"/>
      <c r="D95" s="181"/>
      <c r="E95" s="181"/>
      <c r="F95" s="181"/>
      <c r="G95" s="13">
        <v>87</v>
      </c>
      <c r="H95" s="29">
        <v>2728967</v>
      </c>
      <c r="I95" s="29">
        <v>1077238</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151793</v>
      </c>
      <c r="I98" s="30">
        <f>SUM(I99:I104)</f>
        <v>151793</v>
      </c>
    </row>
    <row r="99" spans="1:9" ht="31.95" customHeight="1" x14ac:dyDescent="0.25">
      <c r="A99" s="181" t="s">
        <v>129</v>
      </c>
      <c r="B99" s="181"/>
      <c r="C99" s="181"/>
      <c r="D99" s="181"/>
      <c r="E99" s="181"/>
      <c r="F99" s="181"/>
      <c r="G99" s="13">
        <v>91</v>
      </c>
      <c r="H99" s="29">
        <v>71852</v>
      </c>
      <c r="I99" s="29">
        <v>71852</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79941</v>
      </c>
      <c r="I101" s="29">
        <v>79941</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31054707</v>
      </c>
      <c r="I105" s="30">
        <f>SUM(I106:I116)</f>
        <v>33327613</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20547044</v>
      </c>
      <c r="I111" s="29">
        <v>22247044</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f>10499471+8192</f>
        <v>10507663</v>
      </c>
      <c r="I115" s="29">
        <v>11080569</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11926174</v>
      </c>
      <c r="I117" s="30">
        <f>SUM(I118:I131)</f>
        <v>10151948</v>
      </c>
    </row>
    <row r="118" spans="1:9" ht="12.75" customHeight="1" x14ac:dyDescent="0.25">
      <c r="A118" s="181" t="s">
        <v>146</v>
      </c>
      <c r="B118" s="181"/>
      <c r="C118" s="181"/>
      <c r="D118" s="181"/>
      <c r="E118" s="181"/>
      <c r="F118" s="181"/>
      <c r="G118" s="13">
        <v>110</v>
      </c>
      <c r="H118" s="29">
        <v>1500000</v>
      </c>
      <c r="I118" s="29">
        <v>135</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57672</v>
      </c>
      <c r="I122" s="29">
        <v>49480</v>
      </c>
    </row>
    <row r="123" spans="1:9" ht="12.75" customHeight="1" x14ac:dyDescent="0.25">
      <c r="A123" s="181" t="s">
        <v>151</v>
      </c>
      <c r="B123" s="181"/>
      <c r="C123" s="181"/>
      <c r="D123" s="181"/>
      <c r="E123" s="181"/>
      <c r="F123" s="181"/>
      <c r="G123" s="13">
        <v>115</v>
      </c>
      <c r="H123" s="29">
        <v>6767325</v>
      </c>
      <c r="I123" s="29">
        <v>4593729</v>
      </c>
    </row>
    <row r="124" spans="1:9" ht="12.75" customHeight="1" x14ac:dyDescent="0.25">
      <c r="A124" s="181" t="s">
        <v>152</v>
      </c>
      <c r="B124" s="181"/>
      <c r="C124" s="181"/>
      <c r="D124" s="181"/>
      <c r="E124" s="181"/>
      <c r="F124" s="181"/>
      <c r="G124" s="13">
        <v>116</v>
      </c>
      <c r="H124" s="29">
        <v>423925</v>
      </c>
      <c r="I124" s="29">
        <v>486408</v>
      </c>
    </row>
    <row r="125" spans="1:9" ht="12.75" customHeight="1" x14ac:dyDescent="0.25">
      <c r="A125" s="181" t="s">
        <v>153</v>
      </c>
      <c r="B125" s="181"/>
      <c r="C125" s="181"/>
      <c r="D125" s="181"/>
      <c r="E125" s="181"/>
      <c r="F125" s="181"/>
      <c r="G125" s="13">
        <v>117</v>
      </c>
      <c r="H125" s="29">
        <v>1034453</v>
      </c>
      <c r="I125" s="29">
        <f>3055965-I118</f>
        <v>3055830</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869992</v>
      </c>
      <c r="I127" s="29">
        <v>1146566</v>
      </c>
    </row>
    <row r="128" spans="1:9" x14ac:dyDescent="0.25">
      <c r="A128" s="181" t="s">
        <v>156</v>
      </c>
      <c r="B128" s="181"/>
      <c r="C128" s="181"/>
      <c r="D128" s="181"/>
      <c r="E128" s="181"/>
      <c r="F128" s="181"/>
      <c r="G128" s="13">
        <v>120</v>
      </c>
      <c r="H128" s="29">
        <v>308612</v>
      </c>
      <c r="I128" s="29">
        <v>510369</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f>1617192-106220+953223-1500000</f>
        <v>964195</v>
      </c>
      <c r="I131" s="29">
        <f>309426+5</f>
        <v>309431</v>
      </c>
    </row>
    <row r="132" spans="1:9" ht="22.2" customHeight="1" x14ac:dyDescent="0.25">
      <c r="A132" s="197" t="s">
        <v>160</v>
      </c>
      <c r="B132" s="197"/>
      <c r="C132" s="197"/>
      <c r="D132" s="197"/>
      <c r="E132" s="197"/>
      <c r="F132" s="197"/>
      <c r="G132" s="13">
        <v>124</v>
      </c>
      <c r="H132" s="29">
        <f>94142+12078</f>
        <v>106220</v>
      </c>
      <c r="I132" s="29">
        <v>94142</v>
      </c>
    </row>
    <row r="133" spans="1:9" x14ac:dyDescent="0.25">
      <c r="A133" s="183" t="s">
        <v>402</v>
      </c>
      <c r="B133" s="183"/>
      <c r="C133" s="183"/>
      <c r="D133" s="183"/>
      <c r="E133" s="183"/>
      <c r="F133" s="183"/>
      <c r="G133" s="14">
        <v>125</v>
      </c>
      <c r="H133" s="30">
        <f>H75+H98+H105+H117+H132</f>
        <v>115342865</v>
      </c>
      <c r="I133" s="30">
        <f>I75+I98+I105+I117+I132</f>
        <v>116906705</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O110" sqref="O110"/>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522</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518</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33034245</v>
      </c>
      <c r="I8" s="111">
        <f>SUM(I9:I13)</f>
        <v>16993029</v>
      </c>
      <c r="J8" s="111">
        <f>SUM(J9:J13)</f>
        <v>23646830</v>
      </c>
      <c r="K8" s="111">
        <f>SUM(K9:K13)</f>
        <v>16466640</v>
      </c>
    </row>
    <row r="9" spans="1:11" x14ac:dyDescent="0.25">
      <c r="A9" s="181" t="s">
        <v>171</v>
      </c>
      <c r="B9" s="181"/>
      <c r="C9" s="181"/>
      <c r="D9" s="181"/>
      <c r="E9" s="181"/>
      <c r="F9" s="181"/>
      <c r="G9" s="13">
        <v>2</v>
      </c>
      <c r="H9" s="29">
        <v>0</v>
      </c>
      <c r="I9" s="29">
        <v>0</v>
      </c>
      <c r="J9" s="29">
        <v>1903</v>
      </c>
      <c r="K9" s="29">
        <v>378</v>
      </c>
    </row>
    <row r="10" spans="1:11" x14ac:dyDescent="0.25">
      <c r="A10" s="181" t="s">
        <v>172</v>
      </c>
      <c r="B10" s="181"/>
      <c r="C10" s="181"/>
      <c r="D10" s="181"/>
      <c r="E10" s="181"/>
      <c r="F10" s="181"/>
      <c r="G10" s="13">
        <v>3</v>
      </c>
      <c r="H10" s="29">
        <v>22315873</v>
      </c>
      <c r="I10" s="29">
        <v>16335496</v>
      </c>
      <c r="J10" s="29">
        <f>22207034-1903</f>
        <v>22205131</v>
      </c>
      <c r="K10" s="29">
        <f>15807789-378</f>
        <v>15807411</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374602</v>
      </c>
      <c r="I12" s="29">
        <v>311305</v>
      </c>
      <c r="J12" s="29">
        <f>485159+742</f>
        <v>485901</v>
      </c>
      <c r="K12" s="29">
        <f>268303+1857</f>
        <v>270160</v>
      </c>
    </row>
    <row r="13" spans="1:11" x14ac:dyDescent="0.25">
      <c r="A13" s="181" t="s">
        <v>175</v>
      </c>
      <c r="B13" s="181"/>
      <c r="C13" s="181"/>
      <c r="D13" s="181"/>
      <c r="E13" s="181"/>
      <c r="F13" s="181"/>
      <c r="G13" s="13">
        <v>6</v>
      </c>
      <c r="H13" s="29">
        <v>10343770</v>
      </c>
      <c r="I13" s="29">
        <v>346228</v>
      </c>
      <c r="J13" s="29">
        <f>954637-742</f>
        <v>953895</v>
      </c>
      <c r="K13" s="29">
        <f>390548-1857</f>
        <v>388691</v>
      </c>
    </row>
    <row r="14" spans="1:11" ht="22.2" customHeight="1" x14ac:dyDescent="0.25">
      <c r="A14" s="217" t="s">
        <v>404</v>
      </c>
      <c r="B14" s="218"/>
      <c r="C14" s="218"/>
      <c r="D14" s="218"/>
      <c r="E14" s="218"/>
      <c r="F14" s="218"/>
      <c r="G14" s="14">
        <v>7</v>
      </c>
      <c r="H14" s="111">
        <f>H15+H16+H20+H24+H25+H26+H29+H36</f>
        <v>20239991</v>
      </c>
      <c r="I14" s="111">
        <f>I15+I16+I20+I24+I25+I26+I29+I36</f>
        <v>10281784</v>
      </c>
      <c r="J14" s="111">
        <f>J15+J16+J20+J24+J25+J26+J29+J36</f>
        <v>21381903</v>
      </c>
      <c r="K14" s="111">
        <f>K15+K16+K20+K24+K25+K26+K29+K36</f>
        <v>10564977</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8794443</v>
      </c>
      <c r="I16" s="111">
        <f>SUM(I17:I19)</f>
        <v>5616296</v>
      </c>
      <c r="J16" s="111">
        <f>SUM(J17:J19)</f>
        <v>9072365</v>
      </c>
      <c r="K16" s="111">
        <f>SUM(K17:K19)</f>
        <v>5322549</v>
      </c>
    </row>
    <row r="17" spans="1:11" x14ac:dyDescent="0.25">
      <c r="A17" s="223" t="s">
        <v>177</v>
      </c>
      <c r="B17" s="223"/>
      <c r="C17" s="223"/>
      <c r="D17" s="223"/>
      <c r="E17" s="223"/>
      <c r="F17" s="223"/>
      <c r="G17" s="13">
        <v>10</v>
      </c>
      <c r="H17" s="29">
        <v>4381786</v>
      </c>
      <c r="I17" s="29">
        <v>2745936</v>
      </c>
      <c r="J17" s="29">
        <v>4558041</v>
      </c>
      <c r="K17" s="29">
        <v>2724006</v>
      </c>
    </row>
    <row r="18" spans="1:11" x14ac:dyDescent="0.25">
      <c r="A18" s="223" t="s">
        <v>178</v>
      </c>
      <c r="B18" s="223"/>
      <c r="C18" s="223"/>
      <c r="D18" s="223"/>
      <c r="E18" s="223"/>
      <c r="F18" s="223"/>
      <c r="G18" s="13">
        <v>11</v>
      </c>
      <c r="H18" s="29">
        <v>33826</v>
      </c>
      <c r="I18" s="29">
        <v>24762</v>
      </c>
      <c r="J18" s="29">
        <v>36392</v>
      </c>
      <c r="K18" s="29">
        <v>27254</v>
      </c>
    </row>
    <row r="19" spans="1:11" x14ac:dyDescent="0.25">
      <c r="A19" s="223" t="s">
        <v>179</v>
      </c>
      <c r="B19" s="223"/>
      <c r="C19" s="223"/>
      <c r="D19" s="223"/>
      <c r="E19" s="223"/>
      <c r="F19" s="223"/>
      <c r="G19" s="13">
        <v>12</v>
      </c>
      <c r="H19" s="29">
        <v>4378831</v>
      </c>
      <c r="I19" s="29">
        <v>2845598</v>
      </c>
      <c r="J19" s="29">
        <v>4477932</v>
      </c>
      <c r="K19" s="29">
        <v>2571289</v>
      </c>
    </row>
    <row r="20" spans="1:11" x14ac:dyDescent="0.25">
      <c r="A20" s="182" t="s">
        <v>406</v>
      </c>
      <c r="B20" s="182"/>
      <c r="C20" s="182"/>
      <c r="D20" s="182"/>
      <c r="E20" s="182"/>
      <c r="F20" s="182"/>
      <c r="G20" s="14">
        <v>13</v>
      </c>
      <c r="H20" s="111">
        <f>SUM(H21:H23)</f>
        <v>6049791</v>
      </c>
      <c r="I20" s="111">
        <f>SUM(I21:I23)</f>
        <v>2910039</v>
      </c>
      <c r="J20" s="111">
        <f>SUM(J21:J23)</f>
        <v>7467116</v>
      </c>
      <c r="K20" s="111">
        <f>SUM(K21:K23)</f>
        <v>3632070</v>
      </c>
    </row>
    <row r="21" spans="1:11" x14ac:dyDescent="0.25">
      <c r="A21" s="223" t="s">
        <v>180</v>
      </c>
      <c r="B21" s="223"/>
      <c r="C21" s="223"/>
      <c r="D21" s="223"/>
      <c r="E21" s="223"/>
      <c r="F21" s="223"/>
      <c r="G21" s="13">
        <v>14</v>
      </c>
      <c r="H21" s="29">
        <v>3895646</v>
      </c>
      <c r="I21" s="29">
        <v>1952806</v>
      </c>
      <c r="J21" s="29">
        <v>4884389</v>
      </c>
      <c r="K21" s="29">
        <v>2444280</v>
      </c>
    </row>
    <row r="22" spans="1:11" x14ac:dyDescent="0.25">
      <c r="A22" s="223" t="s">
        <v>181</v>
      </c>
      <c r="B22" s="223"/>
      <c r="C22" s="223"/>
      <c r="D22" s="223"/>
      <c r="E22" s="223"/>
      <c r="F22" s="223"/>
      <c r="G22" s="13">
        <v>15</v>
      </c>
      <c r="H22" s="29">
        <v>1373659</v>
      </c>
      <c r="I22" s="29">
        <v>607436</v>
      </c>
      <c r="J22" s="29">
        <v>1630053</v>
      </c>
      <c r="K22" s="29">
        <v>752864</v>
      </c>
    </row>
    <row r="23" spans="1:11" x14ac:dyDescent="0.25">
      <c r="A23" s="223" t="s">
        <v>182</v>
      </c>
      <c r="B23" s="223"/>
      <c r="C23" s="223"/>
      <c r="D23" s="223"/>
      <c r="E23" s="223"/>
      <c r="F23" s="223"/>
      <c r="G23" s="13">
        <v>16</v>
      </c>
      <c r="H23" s="29">
        <v>780486</v>
      </c>
      <c r="I23" s="29">
        <v>349797</v>
      </c>
      <c r="J23" s="29">
        <v>952674</v>
      </c>
      <c r="K23" s="29">
        <v>434926</v>
      </c>
    </row>
    <row r="24" spans="1:11" x14ac:dyDescent="0.25">
      <c r="A24" s="181" t="s">
        <v>183</v>
      </c>
      <c r="B24" s="181"/>
      <c r="C24" s="181"/>
      <c r="D24" s="181"/>
      <c r="E24" s="181"/>
      <c r="F24" s="181"/>
      <c r="G24" s="13">
        <v>17</v>
      </c>
      <c r="H24" s="29">
        <v>4291014</v>
      </c>
      <c r="I24" s="29">
        <v>1328921</v>
      </c>
      <c r="J24" s="29">
        <v>3762882</v>
      </c>
      <c r="K24" s="29">
        <v>1198831</v>
      </c>
    </row>
    <row r="25" spans="1:11" x14ac:dyDescent="0.25">
      <c r="A25" s="181" t="s">
        <v>184</v>
      </c>
      <c r="B25" s="181"/>
      <c r="C25" s="181"/>
      <c r="D25" s="181"/>
      <c r="E25" s="181"/>
      <c r="F25" s="181"/>
      <c r="G25" s="13">
        <v>18</v>
      </c>
      <c r="H25" s="29">
        <v>1016748</v>
      </c>
      <c r="I25" s="29">
        <v>426528</v>
      </c>
      <c r="J25" s="29">
        <v>1028225</v>
      </c>
      <c r="K25" s="29">
        <v>403375</v>
      </c>
    </row>
    <row r="26" spans="1:11" x14ac:dyDescent="0.25">
      <c r="A26" s="182" t="s">
        <v>407</v>
      </c>
      <c r="B26" s="182"/>
      <c r="C26" s="182"/>
      <c r="D26" s="182"/>
      <c r="E26" s="182"/>
      <c r="F26" s="182"/>
      <c r="G26" s="14">
        <v>19</v>
      </c>
      <c r="H26" s="111">
        <f>H27+H28</f>
        <v>46000</v>
      </c>
      <c r="I26" s="111">
        <f>I27+I28</f>
        <v>0</v>
      </c>
      <c r="J26" s="111">
        <f>J27+J28</f>
        <v>7082</v>
      </c>
      <c r="K26" s="111">
        <f>K27+K28</f>
        <v>81</v>
      </c>
    </row>
    <row r="27" spans="1:11" x14ac:dyDescent="0.25">
      <c r="A27" s="223" t="s">
        <v>185</v>
      </c>
      <c r="B27" s="223"/>
      <c r="C27" s="223"/>
      <c r="D27" s="223"/>
      <c r="E27" s="223"/>
      <c r="F27" s="223"/>
      <c r="G27" s="13">
        <v>20</v>
      </c>
      <c r="H27" s="29">
        <v>46000</v>
      </c>
      <c r="I27" s="29">
        <v>0</v>
      </c>
      <c r="J27" s="29">
        <v>0</v>
      </c>
      <c r="K27" s="29">
        <v>0</v>
      </c>
    </row>
    <row r="28" spans="1:11" x14ac:dyDescent="0.25">
      <c r="A28" s="223" t="s">
        <v>186</v>
      </c>
      <c r="B28" s="223"/>
      <c r="C28" s="223"/>
      <c r="D28" s="223"/>
      <c r="E28" s="223"/>
      <c r="F28" s="223"/>
      <c r="G28" s="13">
        <v>21</v>
      </c>
      <c r="H28" s="29">
        <v>0</v>
      </c>
      <c r="I28" s="29">
        <v>0</v>
      </c>
      <c r="J28" s="29">
        <v>7082</v>
      </c>
      <c r="K28" s="29">
        <v>81</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41995</v>
      </c>
      <c r="I36" s="29">
        <v>0</v>
      </c>
      <c r="J36" s="29">
        <v>44233</v>
      </c>
      <c r="K36" s="29">
        <v>8071</v>
      </c>
    </row>
    <row r="37" spans="1:11" x14ac:dyDescent="0.25">
      <c r="A37" s="217" t="s">
        <v>409</v>
      </c>
      <c r="B37" s="218"/>
      <c r="C37" s="218"/>
      <c r="D37" s="218"/>
      <c r="E37" s="218"/>
      <c r="F37" s="218"/>
      <c r="G37" s="14">
        <v>30</v>
      </c>
      <c r="H37" s="111">
        <f>SUM(H38:H47)</f>
        <v>6912</v>
      </c>
      <c r="I37" s="111">
        <f>SUM(I38:I47)</f>
        <v>4806</v>
      </c>
      <c r="J37" s="111">
        <f>SUM(J38:J47)</f>
        <v>23322</v>
      </c>
      <c r="K37" s="111">
        <f>SUM(K38:K47)</f>
        <v>14621</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4990</v>
      </c>
      <c r="I41" s="29">
        <v>2966</v>
      </c>
      <c r="J41" s="29">
        <v>23043</v>
      </c>
      <c r="K41" s="29">
        <v>14498</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1922</v>
      </c>
      <c r="I44" s="29">
        <v>1840</v>
      </c>
      <c r="J44" s="29">
        <v>279</v>
      </c>
      <c r="K44" s="29">
        <v>123</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1249368</v>
      </c>
      <c r="I48" s="111">
        <f>SUM(I49:I55)</f>
        <v>397548</v>
      </c>
      <c r="J48" s="111">
        <f>SUM(J49:J55)</f>
        <v>1211011</v>
      </c>
      <c r="K48" s="111">
        <f>SUM(K49:K55)</f>
        <v>417427</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1249364</v>
      </c>
      <c r="I51" s="29">
        <v>397548</v>
      </c>
      <c r="J51" s="29">
        <v>1210994</v>
      </c>
      <c r="K51" s="29">
        <v>417427</v>
      </c>
    </row>
    <row r="52" spans="1:11" x14ac:dyDescent="0.25">
      <c r="A52" s="219" t="s">
        <v>207</v>
      </c>
      <c r="B52" s="219"/>
      <c r="C52" s="219"/>
      <c r="D52" s="219"/>
      <c r="E52" s="219"/>
      <c r="F52" s="219"/>
      <c r="G52" s="13">
        <v>45</v>
      </c>
      <c r="H52" s="29">
        <v>4</v>
      </c>
      <c r="I52" s="29">
        <v>0</v>
      </c>
      <c r="J52" s="29">
        <v>17</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33041157</v>
      </c>
      <c r="I60" s="111">
        <f t="shared" ref="I60:K60" si="0">I8+I37+I56+I57</f>
        <v>16997835</v>
      </c>
      <c r="J60" s="111">
        <f t="shared" si="0"/>
        <v>23670152</v>
      </c>
      <c r="K60" s="111">
        <f t="shared" si="0"/>
        <v>16481261</v>
      </c>
    </row>
    <row r="61" spans="1:11" x14ac:dyDescent="0.25">
      <c r="A61" s="217" t="s">
        <v>412</v>
      </c>
      <c r="B61" s="218"/>
      <c r="C61" s="218"/>
      <c r="D61" s="218"/>
      <c r="E61" s="218"/>
      <c r="F61" s="218"/>
      <c r="G61" s="14">
        <v>54</v>
      </c>
      <c r="H61" s="111">
        <f>H14+H48+H58+H59</f>
        <v>21489359</v>
      </c>
      <c r="I61" s="111">
        <f t="shared" ref="I61:K61" si="1">I14+I48+I58+I59</f>
        <v>10679332</v>
      </c>
      <c r="J61" s="111">
        <f t="shared" si="1"/>
        <v>22592914</v>
      </c>
      <c r="K61" s="111">
        <f t="shared" si="1"/>
        <v>10982404</v>
      </c>
    </row>
    <row r="62" spans="1:11" x14ac:dyDescent="0.25">
      <c r="A62" s="217" t="s">
        <v>413</v>
      </c>
      <c r="B62" s="218"/>
      <c r="C62" s="218"/>
      <c r="D62" s="218"/>
      <c r="E62" s="218"/>
      <c r="F62" s="218"/>
      <c r="G62" s="14">
        <v>55</v>
      </c>
      <c r="H62" s="111">
        <f>H60-H61</f>
        <v>11551798</v>
      </c>
      <c r="I62" s="111">
        <f t="shared" ref="I62:K62" si="2">I60-I61</f>
        <v>6318503</v>
      </c>
      <c r="J62" s="111">
        <f t="shared" si="2"/>
        <v>1077238</v>
      </c>
      <c r="K62" s="111">
        <f t="shared" si="2"/>
        <v>5498857</v>
      </c>
    </row>
    <row r="63" spans="1:11" x14ac:dyDescent="0.25">
      <c r="A63" s="204" t="s">
        <v>415</v>
      </c>
      <c r="B63" s="204"/>
      <c r="C63" s="204"/>
      <c r="D63" s="204"/>
      <c r="E63" s="204"/>
      <c r="F63" s="204"/>
      <c r="G63" s="14">
        <v>56</v>
      </c>
      <c r="H63" s="111">
        <f>+IF((H60-H61)&gt;0,(H60-H61),0)</f>
        <v>11551798</v>
      </c>
      <c r="I63" s="111">
        <f t="shared" ref="I63:K63" si="3">+IF((I60-I61)&gt;0,(I60-I61),0)</f>
        <v>6318503</v>
      </c>
      <c r="J63" s="111">
        <f t="shared" si="3"/>
        <v>1077238</v>
      </c>
      <c r="K63" s="111">
        <f t="shared" si="3"/>
        <v>5498857</v>
      </c>
    </row>
    <row r="64" spans="1:11" x14ac:dyDescent="0.25">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11551798</v>
      </c>
      <c r="I66" s="111">
        <f t="shared" ref="I66:K66" si="5">I62-I65</f>
        <v>6318503</v>
      </c>
      <c r="J66" s="111">
        <f t="shared" si="5"/>
        <v>1077238</v>
      </c>
      <c r="K66" s="111">
        <f t="shared" si="5"/>
        <v>5498857</v>
      </c>
    </row>
    <row r="67" spans="1:11" x14ac:dyDescent="0.25">
      <c r="A67" s="204" t="s">
        <v>417</v>
      </c>
      <c r="B67" s="204"/>
      <c r="C67" s="204"/>
      <c r="D67" s="204"/>
      <c r="E67" s="204"/>
      <c r="F67" s="204"/>
      <c r="G67" s="14">
        <v>60</v>
      </c>
      <c r="H67" s="111">
        <f>+IF((H62-H65)&gt;0,(H62-H65),0)</f>
        <v>11551798</v>
      </c>
      <c r="I67" s="111">
        <f t="shared" ref="I67:K67" si="6">+IF((I62-I65)&gt;0,(I62-I65),0)</f>
        <v>6318503</v>
      </c>
      <c r="J67" s="111">
        <f t="shared" si="6"/>
        <v>1077238</v>
      </c>
      <c r="K67" s="111">
        <f t="shared" si="6"/>
        <v>5498857</v>
      </c>
    </row>
    <row r="68" spans="1:11" x14ac:dyDescent="0.25">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v>0</v>
      </c>
      <c r="I80" s="112">
        <v>0</v>
      </c>
      <c r="J80" s="112">
        <v>0</v>
      </c>
      <c r="K80" s="112">
        <v>0</v>
      </c>
    </row>
    <row r="81" spans="1:11" x14ac:dyDescent="0.25">
      <c r="A81" s="217" t="s">
        <v>426</v>
      </c>
      <c r="B81" s="218"/>
      <c r="C81" s="218"/>
      <c r="D81" s="218"/>
      <c r="E81" s="218"/>
      <c r="F81" s="218"/>
      <c r="G81" s="14">
        <v>72</v>
      </c>
      <c r="H81" s="112">
        <v>0</v>
      </c>
      <c r="I81" s="112">
        <v>0</v>
      </c>
      <c r="J81" s="112">
        <v>0</v>
      </c>
      <c r="K81" s="112">
        <v>0</v>
      </c>
    </row>
    <row r="82" spans="1:11" x14ac:dyDescent="0.25">
      <c r="A82" s="204" t="s">
        <v>427</v>
      </c>
      <c r="B82" s="204"/>
      <c r="C82" s="204"/>
      <c r="D82" s="204"/>
      <c r="E82" s="204"/>
      <c r="F82" s="204"/>
      <c r="G82" s="14">
        <v>73</v>
      </c>
      <c r="H82" s="112">
        <v>0</v>
      </c>
      <c r="I82" s="112">
        <v>0</v>
      </c>
      <c r="J82" s="112">
        <v>0</v>
      </c>
      <c r="K82" s="112">
        <v>0</v>
      </c>
    </row>
    <row r="83" spans="1:11" x14ac:dyDescent="0.25">
      <c r="A83" s="204" t="s">
        <v>428</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+H67</f>
        <v>11551798</v>
      </c>
      <c r="I89" s="34">
        <f>+I67</f>
        <v>6318503</v>
      </c>
      <c r="J89" s="34">
        <f>+J67</f>
        <v>1077238</v>
      </c>
      <c r="K89" s="34">
        <f>+K67</f>
        <v>5498857</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11551798</v>
      </c>
      <c r="I109" s="113">
        <f>I89+I108</f>
        <v>6318503</v>
      </c>
      <c r="J109" s="113">
        <f t="shared" ref="J109:K109" si="11">J89+J108</f>
        <v>1077238</v>
      </c>
      <c r="K109" s="113">
        <f t="shared" si="11"/>
        <v>5498857</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11551798</v>
      </c>
      <c r="I111" s="113">
        <f>I112+I113</f>
        <v>6318503</v>
      </c>
      <c r="J111" s="113">
        <f>J112+J113</f>
        <v>1077238</v>
      </c>
      <c r="K111" s="113">
        <f>K112+K113</f>
        <v>5498857</v>
      </c>
    </row>
    <row r="112" spans="1:11" x14ac:dyDescent="0.25">
      <c r="A112" s="203" t="s">
        <v>227</v>
      </c>
      <c r="B112" s="203"/>
      <c r="C112" s="203"/>
      <c r="D112" s="203"/>
      <c r="E112" s="203"/>
      <c r="F112" s="203"/>
      <c r="G112" s="13">
        <v>100</v>
      </c>
      <c r="H112" s="34">
        <f>+H109</f>
        <v>11551798</v>
      </c>
      <c r="I112" s="34">
        <f>+I109</f>
        <v>6318503</v>
      </c>
      <c r="J112" s="34">
        <f>+J109</f>
        <v>1077238</v>
      </c>
      <c r="K112" s="34">
        <f>+K109</f>
        <v>5498857</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F65" sqref="F65"/>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522</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518</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11551798</v>
      </c>
      <c r="I8" s="37">
        <v>1077238</v>
      </c>
    </row>
    <row r="9" spans="1:9" ht="12.75" customHeight="1" x14ac:dyDescent="0.25">
      <c r="A9" s="242" t="s">
        <v>238</v>
      </c>
      <c r="B9" s="243"/>
      <c r="C9" s="243"/>
      <c r="D9" s="243"/>
      <c r="E9" s="243"/>
      <c r="F9" s="244"/>
      <c r="G9" s="21">
        <v>2</v>
      </c>
      <c r="H9" s="38">
        <f>H10+H11+H12+H13+H14+H15+H16+H17</f>
        <v>-2053695</v>
      </c>
      <c r="I9" s="38">
        <f>I10+I11+I12+I13+I14+I15+I16+I17</f>
        <v>4943472</v>
      </c>
    </row>
    <row r="10" spans="1:9" ht="12.75" customHeight="1" x14ac:dyDescent="0.25">
      <c r="A10" s="234" t="s">
        <v>239</v>
      </c>
      <c r="B10" s="235"/>
      <c r="C10" s="235"/>
      <c r="D10" s="235"/>
      <c r="E10" s="235"/>
      <c r="F10" s="236"/>
      <c r="G10" s="22">
        <v>3</v>
      </c>
      <c r="H10" s="39">
        <v>4291014</v>
      </c>
      <c r="I10" s="39">
        <v>3762882</v>
      </c>
    </row>
    <row r="11" spans="1:9" ht="22.2" customHeight="1" x14ac:dyDescent="0.25">
      <c r="A11" s="234" t="s">
        <v>240</v>
      </c>
      <c r="B11" s="235"/>
      <c r="C11" s="235"/>
      <c r="D11" s="235"/>
      <c r="E11" s="235"/>
      <c r="F11" s="236"/>
      <c r="G11" s="22">
        <v>4</v>
      </c>
      <c r="H11" s="39">
        <v>-46000</v>
      </c>
      <c r="I11" s="39">
        <v>0</v>
      </c>
    </row>
    <row r="12" spans="1:9" ht="23.4" customHeight="1" x14ac:dyDescent="0.25">
      <c r="A12" s="234" t="s">
        <v>241</v>
      </c>
      <c r="B12" s="235"/>
      <c r="C12" s="235"/>
      <c r="D12" s="235"/>
      <c r="E12" s="235"/>
      <c r="F12" s="236"/>
      <c r="G12" s="22">
        <v>5</v>
      </c>
      <c r="H12" s="39">
        <v>0</v>
      </c>
      <c r="I12" s="39">
        <v>-7082</v>
      </c>
    </row>
    <row r="13" spans="1:9" ht="12.75" customHeight="1" x14ac:dyDescent="0.25">
      <c r="A13" s="234" t="s">
        <v>242</v>
      </c>
      <c r="B13" s="235"/>
      <c r="C13" s="235"/>
      <c r="D13" s="235"/>
      <c r="E13" s="235"/>
      <c r="F13" s="236"/>
      <c r="G13" s="22">
        <v>6</v>
      </c>
      <c r="H13" s="39">
        <v>6912</v>
      </c>
      <c r="I13" s="39">
        <v>-23322</v>
      </c>
    </row>
    <row r="14" spans="1:9" ht="12.75" customHeight="1" x14ac:dyDescent="0.25">
      <c r="A14" s="234" t="s">
        <v>243</v>
      </c>
      <c r="B14" s="235"/>
      <c r="C14" s="235"/>
      <c r="D14" s="235"/>
      <c r="E14" s="235"/>
      <c r="F14" s="236"/>
      <c r="G14" s="22">
        <v>7</v>
      </c>
      <c r="H14" s="39">
        <v>1249364</v>
      </c>
      <c r="I14" s="39">
        <v>1210994</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-7554985</v>
      </c>
      <c r="I17" s="39">
        <v>0</v>
      </c>
    </row>
    <row r="18" spans="1:9" ht="28.2" customHeight="1" x14ac:dyDescent="0.25">
      <c r="A18" s="239" t="s">
        <v>247</v>
      </c>
      <c r="B18" s="240"/>
      <c r="C18" s="240"/>
      <c r="D18" s="240"/>
      <c r="E18" s="240"/>
      <c r="F18" s="241"/>
      <c r="G18" s="21">
        <v>11</v>
      </c>
      <c r="H18" s="38">
        <f>H8+H9</f>
        <v>9498103</v>
      </c>
      <c r="I18" s="38">
        <f>I8+I9</f>
        <v>6020710</v>
      </c>
    </row>
    <row r="19" spans="1:9" ht="12.75" customHeight="1" x14ac:dyDescent="0.25">
      <c r="A19" s="242" t="s">
        <v>248</v>
      </c>
      <c r="B19" s="243"/>
      <c r="C19" s="243"/>
      <c r="D19" s="243"/>
      <c r="E19" s="243"/>
      <c r="F19" s="244"/>
      <c r="G19" s="21">
        <v>12</v>
      </c>
      <c r="H19" s="38">
        <f>H20+H21+H22+H23</f>
        <v>-2786707</v>
      </c>
      <c r="I19" s="38">
        <f>I20+I21+I22+I23</f>
        <v>2656966</v>
      </c>
    </row>
    <row r="20" spans="1:9" ht="12.75" customHeight="1" x14ac:dyDescent="0.25">
      <c r="A20" s="234" t="s">
        <v>249</v>
      </c>
      <c r="B20" s="235"/>
      <c r="C20" s="235"/>
      <c r="D20" s="235"/>
      <c r="E20" s="235"/>
      <c r="F20" s="236"/>
      <c r="G20" s="22">
        <v>13</v>
      </c>
      <c r="H20" s="39">
        <v>10901178</v>
      </c>
      <c r="I20" s="39">
        <v>2623618</v>
      </c>
    </row>
    <row r="21" spans="1:9" ht="12.75" customHeight="1" x14ac:dyDescent="0.25">
      <c r="A21" s="234" t="s">
        <v>250</v>
      </c>
      <c r="B21" s="235"/>
      <c r="C21" s="235"/>
      <c r="D21" s="235"/>
      <c r="E21" s="235"/>
      <c r="F21" s="236"/>
      <c r="G21" s="22">
        <v>14</v>
      </c>
      <c r="H21" s="39">
        <v>-13149512</v>
      </c>
      <c r="I21" s="39">
        <v>-1099115</v>
      </c>
    </row>
    <row r="22" spans="1:9" ht="12.75" customHeight="1" x14ac:dyDescent="0.25">
      <c r="A22" s="234" t="s">
        <v>251</v>
      </c>
      <c r="B22" s="235"/>
      <c r="C22" s="235"/>
      <c r="D22" s="235"/>
      <c r="E22" s="235"/>
      <c r="F22" s="236"/>
      <c r="G22" s="22">
        <v>15</v>
      </c>
      <c r="H22" s="39">
        <v>-5710</v>
      </c>
      <c r="I22" s="39">
        <v>-63873</v>
      </c>
    </row>
    <row r="23" spans="1:9" ht="12.75" customHeight="1" x14ac:dyDescent="0.25">
      <c r="A23" s="234" t="s">
        <v>252</v>
      </c>
      <c r="B23" s="235"/>
      <c r="C23" s="235"/>
      <c r="D23" s="235"/>
      <c r="E23" s="235"/>
      <c r="F23" s="236"/>
      <c r="G23" s="22">
        <v>16</v>
      </c>
      <c r="H23" s="39">
        <v>-532663</v>
      </c>
      <c r="I23" s="39">
        <f>1196707-371</f>
        <v>1196336</v>
      </c>
    </row>
    <row r="24" spans="1:9" ht="12.75" customHeight="1" x14ac:dyDescent="0.25">
      <c r="A24" s="239" t="s">
        <v>253</v>
      </c>
      <c r="B24" s="240"/>
      <c r="C24" s="240"/>
      <c r="D24" s="240"/>
      <c r="E24" s="240"/>
      <c r="F24" s="241"/>
      <c r="G24" s="21">
        <v>17</v>
      </c>
      <c r="H24" s="38">
        <f>H18+H19</f>
        <v>6711396</v>
      </c>
      <c r="I24" s="38">
        <f>I18+I19</f>
        <v>8677676</v>
      </c>
    </row>
    <row r="25" spans="1:9" ht="12.75" customHeight="1" x14ac:dyDescent="0.25">
      <c r="A25" s="230" t="s">
        <v>254</v>
      </c>
      <c r="B25" s="231"/>
      <c r="C25" s="231"/>
      <c r="D25" s="231"/>
      <c r="E25" s="231"/>
      <c r="F25" s="232"/>
      <c r="G25" s="22">
        <v>18</v>
      </c>
      <c r="H25" s="39">
        <v>-721839</v>
      </c>
      <c r="I25" s="39">
        <v>-1188393</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5989557</v>
      </c>
      <c r="I27" s="40">
        <f>I24+I25+I26</f>
        <v>7489283</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95000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2127</v>
      </c>
      <c r="I31" s="42">
        <v>650</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97127</v>
      </c>
      <c r="I35" s="43">
        <f>I29+I30+I31+I32+I33+I34</f>
        <v>650</v>
      </c>
    </row>
    <row r="36" spans="1:9" ht="22.95" customHeight="1" x14ac:dyDescent="0.25">
      <c r="A36" s="230" t="s">
        <v>265</v>
      </c>
      <c r="B36" s="231"/>
      <c r="C36" s="231"/>
      <c r="D36" s="231"/>
      <c r="E36" s="231"/>
      <c r="F36" s="232"/>
      <c r="G36" s="22">
        <v>28</v>
      </c>
      <c r="H36" s="42">
        <v>-1372793</v>
      </c>
      <c r="I36" s="42">
        <v>-1214190</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-475000</v>
      </c>
      <c r="I38" s="42">
        <v>-1453000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-1847793</v>
      </c>
      <c r="I41" s="43">
        <f>I36+I37+I38+I39+I40</f>
        <v>-2667190</v>
      </c>
    </row>
    <row r="42" spans="1:9" ht="29.4" customHeight="1" x14ac:dyDescent="0.25">
      <c r="A42" s="257" t="s">
        <v>271</v>
      </c>
      <c r="B42" s="258"/>
      <c r="C42" s="258"/>
      <c r="D42" s="258"/>
      <c r="E42" s="258"/>
      <c r="F42" s="259"/>
      <c r="G42" s="23">
        <v>34</v>
      </c>
      <c r="H42" s="44">
        <f>H35+H41</f>
        <v>-1750666</v>
      </c>
      <c r="I42" s="44">
        <f>I35+I41</f>
        <v>-2666540</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1727228</v>
      </c>
      <c r="I46" s="42">
        <v>5400000</v>
      </c>
    </row>
    <row r="47" spans="1:9" ht="12.75" customHeight="1" x14ac:dyDescent="0.25">
      <c r="A47" s="230" t="s">
        <v>276</v>
      </c>
      <c r="B47" s="231"/>
      <c r="C47" s="231"/>
      <c r="D47" s="231"/>
      <c r="E47" s="231"/>
      <c r="F47" s="232"/>
      <c r="G47" s="22">
        <v>38</v>
      </c>
      <c r="H47" s="42">
        <v>1331153</v>
      </c>
      <c r="I47" s="42">
        <v>0</v>
      </c>
    </row>
    <row r="48" spans="1:9" ht="22.2" customHeight="1" x14ac:dyDescent="0.25">
      <c r="A48" s="239" t="s">
        <v>277</v>
      </c>
      <c r="B48" s="240"/>
      <c r="C48" s="240"/>
      <c r="D48" s="240"/>
      <c r="E48" s="240"/>
      <c r="F48" s="241"/>
      <c r="G48" s="21">
        <v>39</v>
      </c>
      <c r="H48" s="43">
        <f>H44+H45+H46+H47</f>
        <v>3058381</v>
      </c>
      <c r="I48" s="43">
        <f>I44+I45+I46+I47</f>
        <v>5400000</v>
      </c>
    </row>
    <row r="49" spans="1:9" ht="24.6" customHeight="1" x14ac:dyDescent="0.25">
      <c r="A49" s="230" t="s">
        <v>278</v>
      </c>
      <c r="B49" s="231"/>
      <c r="C49" s="231"/>
      <c r="D49" s="231"/>
      <c r="E49" s="231"/>
      <c r="F49" s="232"/>
      <c r="G49" s="22">
        <v>40</v>
      </c>
      <c r="H49" s="42">
        <v>-5453611</v>
      </c>
      <c r="I49" s="42">
        <v>-6031259</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-1038043</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-1500000</v>
      </c>
    </row>
    <row r="54" spans="1:9" ht="30.6" customHeight="1" x14ac:dyDescent="0.25">
      <c r="A54" s="239" t="s">
        <v>283</v>
      </c>
      <c r="B54" s="240"/>
      <c r="C54" s="240"/>
      <c r="D54" s="240"/>
      <c r="E54" s="240"/>
      <c r="F54" s="241"/>
      <c r="G54" s="21">
        <v>45</v>
      </c>
      <c r="H54" s="43">
        <f>H49+H50+H51+H52+H53</f>
        <v>-5453611</v>
      </c>
      <c r="I54" s="43">
        <f>I49+I50+I51+I52+I53</f>
        <v>-8569302</v>
      </c>
    </row>
    <row r="55" spans="1:9" ht="29.4" customHeight="1" x14ac:dyDescent="0.25">
      <c r="A55" s="260" t="s">
        <v>284</v>
      </c>
      <c r="B55" s="261"/>
      <c r="C55" s="261"/>
      <c r="D55" s="261"/>
      <c r="E55" s="261"/>
      <c r="F55" s="262"/>
      <c r="G55" s="21">
        <v>46</v>
      </c>
      <c r="H55" s="43">
        <f>H48+H54</f>
        <v>-2395230</v>
      </c>
      <c r="I55" s="43">
        <f>I48+I54</f>
        <v>-3169302</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1843661</v>
      </c>
      <c r="I57" s="43">
        <f>I27+I42+I55+I56</f>
        <v>1653441</v>
      </c>
    </row>
    <row r="58" spans="1:9" ht="24" customHeight="1" x14ac:dyDescent="0.25">
      <c r="A58" s="263" t="s">
        <v>287</v>
      </c>
      <c r="B58" s="264"/>
      <c r="C58" s="264"/>
      <c r="D58" s="264"/>
      <c r="E58" s="264"/>
      <c r="F58" s="265"/>
      <c r="G58" s="22">
        <v>49</v>
      </c>
      <c r="H58" s="42">
        <v>795160</v>
      </c>
      <c r="I58" s="42">
        <v>1022626</v>
      </c>
    </row>
    <row r="59" spans="1:9" ht="31.2" customHeight="1" x14ac:dyDescent="0.25">
      <c r="A59" s="257" t="s">
        <v>288</v>
      </c>
      <c r="B59" s="258"/>
      <c r="C59" s="258"/>
      <c r="D59" s="258"/>
      <c r="E59" s="258"/>
      <c r="F59" s="259"/>
      <c r="G59" s="23">
        <v>50</v>
      </c>
      <c r="H59" s="44">
        <f>H57+H58</f>
        <v>2638821</v>
      </c>
      <c r="I59" s="44">
        <f>I57+I58</f>
        <v>2676067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V42" sqref="V42"/>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45565</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64039781</v>
      </c>
      <c r="I7" s="56">
        <v>3371335</v>
      </c>
      <c r="J7" s="56">
        <v>0</v>
      </c>
      <c r="K7" s="56">
        <v>0</v>
      </c>
      <c r="L7" s="56">
        <v>0</v>
      </c>
      <c r="M7" s="56">
        <v>0</v>
      </c>
      <c r="N7" s="56">
        <v>0</v>
      </c>
      <c r="O7" s="56">
        <v>27713796</v>
      </c>
      <c r="P7" s="56">
        <v>0</v>
      </c>
      <c r="Q7" s="56">
        <v>0</v>
      </c>
      <c r="R7" s="56">
        <v>0</v>
      </c>
      <c r="S7" s="56">
        <v>0</v>
      </c>
      <c r="T7" s="56">
        <v>0</v>
      </c>
      <c r="U7" s="56">
        <v>-25749908</v>
      </c>
      <c r="V7" s="56">
        <v>0</v>
      </c>
      <c r="W7" s="57">
        <f>H7+I7+J7+K7-L7+M7+N7+O7+P7+Q7+R7+U7+V7+S7+T7</f>
        <v>69375004</v>
      </c>
      <c r="X7" s="56">
        <v>0</v>
      </c>
      <c r="Y7" s="57">
        <f>W7+X7</f>
        <v>69375004</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-25749908</v>
      </c>
      <c r="V10" s="57">
        <f t="shared" si="2"/>
        <v>0</v>
      </c>
      <c r="W10" s="57">
        <f t="shared" si="2"/>
        <v>69375004</v>
      </c>
      <c r="X10" s="57">
        <f t="shared" si="2"/>
        <v>0</v>
      </c>
      <c r="Y10" s="57">
        <f t="shared" si="2"/>
        <v>69375004</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2728967</v>
      </c>
      <c r="W11" s="57">
        <f t="shared" ref="W11:W29" si="3">H11+I11+J11+K11-L11+M11+N11+O11+P11+Q11+R11+U11+V11+S11+T11</f>
        <v>2728967</v>
      </c>
      <c r="X11" s="56">
        <v>0</v>
      </c>
      <c r="Y11" s="57">
        <f t="shared" ref="Y11:Y29" si="4">W11+X11</f>
        <v>2728967</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-25749908</v>
      </c>
      <c r="V30" s="59">
        <f t="shared" si="5"/>
        <v>2728967</v>
      </c>
      <c r="W30" s="59">
        <f t="shared" si="5"/>
        <v>72103971</v>
      </c>
      <c r="X30" s="59">
        <f t="shared" si="5"/>
        <v>0</v>
      </c>
      <c r="Y30" s="59">
        <f t="shared" si="5"/>
        <v>72103971</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2728967</v>
      </c>
      <c r="W33" s="57">
        <f t="shared" si="7"/>
        <v>2728967</v>
      </c>
      <c r="X33" s="57">
        <f t="shared" si="7"/>
        <v>0</v>
      </c>
      <c r="Y33" s="57">
        <f t="shared" si="7"/>
        <v>2728967</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64039780</v>
      </c>
      <c r="I36" s="56">
        <v>3371336</v>
      </c>
      <c r="J36" s="56">
        <v>0</v>
      </c>
      <c r="K36" s="56">
        <v>0</v>
      </c>
      <c r="L36" s="56">
        <v>0</v>
      </c>
      <c r="M36" s="56">
        <v>0</v>
      </c>
      <c r="N36" s="56">
        <v>0</v>
      </c>
      <c r="O36" s="56">
        <v>27713796</v>
      </c>
      <c r="P36" s="56">
        <v>0</v>
      </c>
      <c r="Q36" s="56">
        <v>0</v>
      </c>
      <c r="R36" s="56">
        <v>0</v>
      </c>
      <c r="S36" s="56">
        <v>0</v>
      </c>
      <c r="T36" s="56">
        <v>0</v>
      </c>
      <c r="U36" s="56">
        <v>-23020941</v>
      </c>
      <c r="V36" s="56">
        <v>0</v>
      </c>
      <c r="W36" s="57">
        <f>H36+I36+J36+K36-L36+M36+N36+O36+P36+Q36+R36+U36+V36+S36+T36</f>
        <v>72103971</v>
      </c>
      <c r="X36" s="56">
        <v>0</v>
      </c>
      <c r="Y36" s="57">
        <f t="shared" ref="Y36:Y38" si="9">W36+X36</f>
        <v>72103971</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-23020941</v>
      </c>
      <c r="V39" s="57">
        <f t="shared" si="11"/>
        <v>0</v>
      </c>
      <c r="W39" s="57">
        <f t="shared" si="11"/>
        <v>72103971</v>
      </c>
      <c r="X39" s="57">
        <f t="shared" si="11"/>
        <v>0</v>
      </c>
      <c r="Y39" s="57">
        <f t="shared" si="11"/>
        <v>72103971</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1077238</v>
      </c>
      <c r="W40" s="57">
        <f t="shared" ref="W40:W58" si="12">H40+I40+J40+K40-L40+M40+N40+O40+P40+Q40+R40+U40+V40+S40+T40</f>
        <v>1077238</v>
      </c>
      <c r="X40" s="56">
        <v>0</v>
      </c>
      <c r="Y40" s="57">
        <f t="shared" ref="Y40:Y58" si="13">W40+X40</f>
        <v>1077238</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-23020941</v>
      </c>
      <c r="V59" s="59">
        <f>SUM(V39:V58)</f>
        <v>1077238</v>
      </c>
      <c r="W59" s="59">
        <f>SUM(W39:W58)</f>
        <v>73181209</v>
      </c>
      <c r="X59" s="59">
        <f>SUM(X39:X58)</f>
        <v>0</v>
      </c>
      <c r="Y59" s="59">
        <f>SUM(Y39:Y58)</f>
        <v>73181209</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1077238</v>
      </c>
      <c r="W62" s="57">
        <f>W40+W61</f>
        <v>1077238</v>
      </c>
      <c r="X62" s="57">
        <f>X40+X61</f>
        <v>0</v>
      </c>
      <c r="Y62" s="57">
        <f>Y40+Y61</f>
        <v>1077238</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4" zoomScale="91" zoomScaleNormal="91" workbookViewId="0">
      <selection sqref="A1:I40"/>
    </sheetView>
  </sheetViews>
  <sheetFormatPr defaultRowHeight="13.2" x14ac:dyDescent="0.25"/>
  <cols>
    <col min="9" max="9" width="120.109375" customWidth="1"/>
  </cols>
  <sheetData>
    <row r="1" spans="1:9" x14ac:dyDescent="0.25">
      <c r="A1" s="315" t="s">
        <v>523</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67.8" customHeight="1" x14ac:dyDescent="0.25">
      <c r="A40" s="316"/>
      <c r="B40" s="316"/>
      <c r="C40" s="316"/>
      <c r="D40" s="316"/>
      <c r="E40" s="316"/>
      <c r="F40" s="316"/>
      <c r="G40" s="316"/>
      <c r="H40" s="316"/>
      <c r="I40" s="316"/>
    </row>
    <row r="41" spans="1:9" x14ac:dyDescent="0.25">
      <c r="A41" s="317" t="s">
        <v>520</v>
      </c>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073FA-675B-4B8F-9607-5CA239F5EF2D}"/>
</file>

<file path=customXml/itemProps2.xml><?xml version="1.0" encoding="utf-8"?>
<ds:datastoreItem xmlns:ds="http://schemas.openxmlformats.org/officeDocument/2006/customXml" ds:itemID="{81DF4A76-605D-40F1-9D34-630BCD81426F}">
  <ds:schemaRefs>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041d80b7-e3cf-4673-a593-9d4c7240208b"/>
    <ds:schemaRef ds:uri="d65a50fc-9b55-461a-a454-307befa5936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2024-10-29T13:01:57Z</cp:lastPrinted>
  <dcterms:created xsi:type="dcterms:W3CDTF">2008-10-17T11:51:54Z</dcterms:created>
  <dcterms:modified xsi:type="dcterms:W3CDTF">2024-10-29T13:01:58Z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